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2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3.xml" ContentType="application/vnd.openxmlformats-officedocument.drawing+xml"/>
  <Override PartName="/xl/tables/table1.xml" ContentType="application/vnd.openxmlformats-officedocument.spreadsheetml.table+xml"/>
  <Override PartName="/xl/drawings/drawing14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5.xml" ContentType="application/vnd.openxmlformats-officedocument.drawing+xml"/>
  <Override PartName="/xl/tables/table4.xml" ContentType="application/vnd.openxmlformats-officedocument.spreadsheetml.tab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6.xml" ContentType="application/vnd.openxmlformats-officedocument.drawing+xml"/>
  <Override PartName="/xl/tables/table5.xml" ContentType="application/vnd.openxmlformats-officedocument.spreadsheetml.tab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7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8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3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4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ationalgasteam.sharepoint.com/sites/GRP-INT-UK-GFOP/Shared Documents/03. Winter Outlook/01. Winter Outlook 2026-27/Published/"/>
    </mc:Choice>
  </mc:AlternateContent>
  <xr:revisionPtr revIDLastSave="9" documentId="8_{8DE28C19-8FDC-41B0-9629-41D6E51D5104}" xr6:coauthVersionLast="47" xr6:coauthVersionMax="47" xr10:uidLastSave="{8B56F1B6-5D48-41A2-853F-2998C0B53335}"/>
  <bookViews>
    <workbookView xWindow="-120" yWindow="-120" windowWidth="29040" windowHeight="15720" tabRatio="1000" xr2:uid="{4C4AFDB2-3B5C-4592-9116-0E5BD5B92B17}"/>
  </bookViews>
  <sheets>
    <sheet name="Contents" sheetId="22" r:id="rId1"/>
    <sheet name="Key stats chart" sheetId="34" r:id="rId2"/>
    <sheet name="Gas demand fig 1 &amp; tab 1" sheetId="1" r:id="rId3"/>
    <sheet name="Gas supply fig 2 &amp; tab 2" sheetId="3" r:id="rId4"/>
    <sheet name="Peak 1-in-20 fig 3 &amp; tab 3" sheetId="4" r:id="rId5"/>
    <sheet name="Supply capability fig 4 &amp; tab 4" sheetId="16" r:id="rId6"/>
    <sheet name="Supply margins tab 5 &amp; fig 5" sheetId="20" r:id="rId7"/>
    <sheet name="GB StorageStock fig 6 " sheetId="13" r:id="rId8"/>
    <sheet name="Cold Snaps Stocks fig 7" sheetId="14" r:id="rId9"/>
    <sheet name="Peak elec gen fig 8 &amp; tab 6" sheetId="18" r:id="rId10"/>
    <sheet name="Peak gas demand for power fig 9" sheetId="17" r:id="rId11"/>
    <sheet name="UKCS fields tab 7" sheetId="24" r:id="rId12"/>
    <sheet name="Map terminals Fig 10" sheetId="21" r:id="rId13"/>
    <sheet name="GB delivered LNG fig 11" sheetId="8" r:id="rId14"/>
    <sheet name="LNG liquefaction cap Fig 12" sheetId="6" r:id="rId15"/>
    <sheet name="NPB-TFF fig 13" sheetId="19" r:id="rId16"/>
    <sheet name="EUStorage Stocks fig 14 &amp; tab 8" sheetId="37" r:id="rId17"/>
    <sheet name="Scenario 1 fig 15 tab 9-11" sheetId="25" r:id="rId18"/>
    <sheet name="Scenario 2 fig 16 tab 12-14" sheetId="26" r:id="rId19"/>
    <sheet name="Scenario 3 fig 17 tab 15-16" sheetId="27" r:id="rId20"/>
    <sheet name="Sensitivities figure 18" sheetId="31" r:id="rId21"/>
    <sheet name="Sensitivities figure 19" sheetId="28" r:id="rId22"/>
  </sheets>
  <definedNames>
    <definedName name="CumForecast">#REF!</definedName>
    <definedName name="forecast_start">#REF!</definedName>
    <definedName name="forecast_start_q" localSheetId="8">IF(OR(MONTH(#REF!)=1,MONTH(#REF!)=2,MONTH(#REF!)=3),"Q1",IF(OR(MONTH(#REF!)=4,MONTH(#REF!)=5,MONTH(#REF!)=6),"Q2",IF(OR(MONTH(#REF!)=7,MONTH(#REF!)=8,MONTH(#REF!)=9),"Q3","Q4")))</definedName>
    <definedName name="forecast_start_q" localSheetId="7">IF(OR(MONTH(#REF!)=1,MONTH(#REF!)=2,MONTH(#REF!)=3),"Q1",IF(OR(MONTH(#REF!)=4,MONTH(#REF!)=5,MONTH(#REF!)=6),"Q2",IF(OR(MONTH(#REF!)=7,MONTH(#REF!)=8,MONTH(#REF!)=9),"Q3","Q4")))</definedName>
    <definedName name="forecast_start_q" localSheetId="9">IF(OR(MONTH(#REF!)=1,MONTH(#REF!)=2,MONTH(#REF!)=3),"Q1",IF(OR(MONTH(#REF!)=4,MONTH(#REF!)=5,MONTH(#REF!)=6),"Q2",IF(OR(MONTH(#REF!)=7,MONTH(#REF!)=8,MONTH(#REF!)=9),"Q3","Q4")))</definedName>
    <definedName name="forecast_start_q" localSheetId="10">IF(OR(MONTH(#REF!)=1,MONTH(#REF!)=2,MONTH(#REF!)=3),"Q1",IF(OR(MONTH(#REF!)=4,MONTH(#REF!)=5,MONTH(#REF!)=6),"Q2",IF(OR(MONTH(#REF!)=7,MONTH(#REF!)=8,MONTH(#REF!)=9),"Q3","Q4")))</definedName>
    <definedName name="forecast_start_q">IF(OR(MONTH(forecast_start)=1,MONTH(forecast_start)=2,MONTH(forecast_start)=3),"Q1",IF(OR(MONTH(forecast_start)=4,MONTH(forecast_start)=5,MONTH(forecast_start)=6),"Q2",IF(OR(MONTH(forecast_start)=7,MONTH(forecast_start)=8,MONTH(forecast_start)=9),"Q3","Q4")))</definedName>
    <definedName name="forecast_start_y" localSheetId="8">YEAR(#REF!)</definedName>
    <definedName name="forecast_start_y" localSheetId="7">YEAR(#REF!)</definedName>
    <definedName name="forecast_start_y" localSheetId="9">YEAR(#REF!)</definedName>
    <definedName name="forecast_start_y" localSheetId="10">YEAR(#REF!)</definedName>
    <definedName name="forecast_start_y">YEAR(forecast_start)</definedName>
    <definedName name="InitialLNG">#REF!</definedName>
    <definedName name="MRSInjection">#REF!</definedName>
    <definedName name="MRSWithdrawal">#REF!</definedName>
    <definedName name="NorwayForecast">#REF!</definedName>
    <definedName name="TotDemd">#REF!</definedName>
    <definedName name="UKCSForeca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3" i="1" l="1"/>
  <c r="B80" i="13"/>
  <c r="B238" i="13"/>
  <c r="B194" i="13"/>
  <c r="G6" i="37" l="1"/>
  <c r="G5" i="37"/>
  <c r="G4" i="37"/>
  <c r="H3" i="34"/>
  <c r="R28" i="1" l="1"/>
  <c r="J3" i="34" l="1"/>
  <c r="D48" i="8"/>
  <c r="D46" i="8"/>
  <c r="D44" i="8"/>
  <c r="D43" i="8"/>
  <c r="D42" i="8"/>
  <c r="D47" i="8"/>
  <c r="B21" i="22"/>
  <c r="A1" i="37"/>
  <c r="E49" i="3"/>
  <c r="D49" i="3"/>
  <c r="I26" i="20" l="1"/>
  <c r="H26" i="20"/>
  <c r="I25" i="16" l="1"/>
  <c r="B27" i="20" l="1"/>
  <c r="C27" i="20" s="1"/>
  <c r="I26" i="16" l="1"/>
  <c r="I23" i="16"/>
  <c r="I24" i="16"/>
  <c r="H26" i="16"/>
  <c r="I22" i="16"/>
  <c r="I21" i="16"/>
  <c r="H21" i="16"/>
  <c r="H25" i="16" l="1"/>
  <c r="H23" i="16"/>
  <c r="H24" i="16"/>
  <c r="B24" i="20"/>
  <c r="I10" i="20"/>
  <c r="I22" i="20" s="1"/>
  <c r="B23" i="20"/>
  <c r="B26" i="20"/>
  <c r="H10" i="20"/>
  <c r="H11" i="20"/>
  <c r="B25" i="20"/>
  <c r="I11" i="20"/>
  <c r="I23" i="20" s="1"/>
  <c r="B28" i="20"/>
  <c r="H23" i="20" l="1"/>
  <c r="H22" i="20"/>
  <c r="L34" i="20"/>
  <c r="C26" i="20"/>
  <c r="C24" i="20"/>
  <c r="C25" i="20"/>
  <c r="D39" i="3" l="1"/>
  <c r="H39" i="3" s="1"/>
  <c r="E39" i="3"/>
  <c r="I39" i="3" s="1"/>
  <c r="B29" i="20"/>
  <c r="C23" i="20"/>
  <c r="C28" i="20"/>
  <c r="F27" i="1"/>
  <c r="F28" i="1"/>
  <c r="F29" i="1"/>
  <c r="F30" i="1"/>
  <c r="F31" i="1"/>
  <c r="F32" i="1"/>
  <c r="F26" i="1"/>
  <c r="H49" i="3" l="1"/>
  <c r="H29" i="3" s="1"/>
  <c r="E29" i="3"/>
  <c r="C29" i="20"/>
  <c r="I49" i="3" l="1"/>
  <c r="I29" i="3" s="1"/>
  <c r="D29" i="3"/>
  <c r="B33" i="22"/>
  <c r="B32" i="22"/>
  <c r="B31" i="22"/>
  <c r="B30" i="22"/>
  <c r="B29" i="22"/>
  <c r="B28" i="22"/>
  <c r="B27" i="22"/>
  <c r="B26" i="22"/>
  <c r="B25" i="22"/>
  <c r="B24" i="22"/>
  <c r="B23" i="22"/>
  <c r="B22" i="22"/>
  <c r="B14" i="22"/>
  <c r="B16" i="22"/>
  <c r="E14" i="37" l="1"/>
  <c r="F14" i="37"/>
  <c r="G14" i="37"/>
  <c r="H14" i="37"/>
  <c r="J14" i="37"/>
  <c r="I14" i="37"/>
  <c r="D14" i="37"/>
  <c r="B15" i="22" l="1"/>
  <c r="R27" i="1"/>
  <c r="Q27" i="1"/>
  <c r="P27" i="1"/>
  <c r="O27" i="1"/>
  <c r="N27" i="1"/>
  <c r="M27" i="1"/>
  <c r="L27" i="1"/>
  <c r="K27" i="1"/>
  <c r="A1" i="34" l="1"/>
  <c r="A1" i="31" l="1"/>
  <c r="B35" i="22"/>
  <c r="B34" i="22"/>
  <c r="F19" i="31" l="1"/>
  <c r="C29" i="31"/>
  <c r="F20" i="31"/>
  <c r="G29" i="31" l="1"/>
  <c r="D33" i="31"/>
  <c r="E35" i="31"/>
  <c r="F35" i="31" s="1"/>
  <c r="E38" i="31"/>
  <c r="F38" i="31" s="1"/>
  <c r="E37" i="31"/>
  <c r="F37" i="31" s="1"/>
  <c r="E29" i="31"/>
  <c r="D35" i="31"/>
  <c r="D37" i="31"/>
  <c r="E33" i="31"/>
  <c r="F33" i="31" s="1"/>
  <c r="D34" i="31"/>
  <c r="E36" i="31"/>
  <c r="F36" i="31" s="1"/>
  <c r="D38" i="31"/>
  <c r="E34" i="31"/>
  <c r="F34" i="31" s="1"/>
  <c r="D36" i="31"/>
  <c r="A1" i="28" l="1"/>
  <c r="A1" i="27"/>
  <c r="A1" i="26"/>
  <c r="A1" i="25"/>
  <c r="D37" i="28"/>
  <c r="E34" i="28"/>
  <c r="F34" i="28" s="1"/>
  <c r="E23" i="28"/>
  <c r="F22" i="28"/>
  <c r="C29" i="28"/>
  <c r="G29" i="28"/>
  <c r="F23" i="28"/>
  <c r="D36" i="28"/>
  <c r="D35" i="28"/>
  <c r="E36" i="28"/>
  <c r="F36" i="28" s="1"/>
  <c r="D38" i="28"/>
  <c r="E37" i="28"/>
  <c r="F37" i="28" s="1"/>
  <c r="E38" i="28"/>
  <c r="F38" i="28" s="1"/>
  <c r="D34" i="28"/>
  <c r="E33" i="28"/>
  <c r="F33" i="28" s="1"/>
  <c r="C29" i="27"/>
  <c r="G29" i="27"/>
  <c r="D35" i="27"/>
  <c r="E34" i="27"/>
  <c r="F34" i="27" s="1"/>
  <c r="E36" i="27"/>
  <c r="F36" i="27" s="1"/>
  <c r="E35" i="27"/>
  <c r="F35" i="27" s="1"/>
  <c r="D33" i="27"/>
  <c r="E37" i="27"/>
  <c r="F37" i="27" s="1"/>
  <c r="E38" i="27"/>
  <c r="F38" i="27" s="1"/>
  <c r="D34" i="27"/>
  <c r="E33" i="27"/>
  <c r="F33" i="27" s="1"/>
  <c r="J187" i="26"/>
  <c r="G187" i="26"/>
  <c r="F187" i="26"/>
  <c r="E187" i="26"/>
  <c r="D187" i="26"/>
  <c r="J186" i="26"/>
  <c r="G186" i="26"/>
  <c r="F186" i="26"/>
  <c r="E186" i="26"/>
  <c r="D186" i="26"/>
  <c r="O62" i="26"/>
  <c r="N62" i="26"/>
  <c r="O61" i="26"/>
  <c r="N61" i="26"/>
  <c r="O60" i="26"/>
  <c r="N60" i="26"/>
  <c r="O59" i="26"/>
  <c r="N59" i="26"/>
  <c r="O58" i="26"/>
  <c r="N58" i="26"/>
  <c r="O57" i="26"/>
  <c r="N57" i="26"/>
  <c r="T43" i="26"/>
  <c r="U43" i="26" s="1"/>
  <c r="AC42" i="26"/>
  <c r="X42" i="26" s="1"/>
  <c r="T42" i="26"/>
  <c r="U42" i="26" s="1"/>
  <c r="AC41" i="26"/>
  <c r="X41" i="26"/>
  <c r="AC40" i="26"/>
  <c r="X40" i="26" s="1"/>
  <c r="AC39" i="26"/>
  <c r="X39" i="26" s="1"/>
  <c r="AC38" i="26"/>
  <c r="X38" i="26"/>
  <c r="T43" i="25"/>
  <c r="U43" i="25" s="1"/>
  <c r="AC42" i="25"/>
  <c r="X42" i="25"/>
  <c r="T42" i="25"/>
  <c r="U42" i="25" s="1"/>
  <c r="AC41" i="25"/>
  <c r="X41" i="25" s="1"/>
  <c r="AC40" i="25"/>
  <c r="X40" i="25"/>
  <c r="AC39" i="25"/>
  <c r="X39" i="25"/>
  <c r="AC38" i="25"/>
  <c r="X38" i="25" s="1"/>
  <c r="X43" i="25" s="1"/>
  <c r="O62" i="25"/>
  <c r="N62" i="25"/>
  <c r="O61" i="25"/>
  <c r="O60" i="25"/>
  <c r="O59" i="25"/>
  <c r="O58" i="25"/>
  <c r="O57" i="25"/>
  <c r="N61" i="25"/>
  <c r="N60" i="25"/>
  <c r="N59" i="25"/>
  <c r="N58" i="25"/>
  <c r="N57" i="25"/>
  <c r="J187" i="25"/>
  <c r="J186" i="25"/>
  <c r="E186" i="25"/>
  <c r="F186" i="25"/>
  <c r="G186" i="25"/>
  <c r="E187" i="25"/>
  <c r="F187" i="25"/>
  <c r="G187" i="25"/>
  <c r="D187" i="25"/>
  <c r="D186" i="25"/>
  <c r="P44" i="26" l="1"/>
  <c r="P44" i="25"/>
  <c r="E29" i="28"/>
  <c r="E35" i="28"/>
  <c r="F35" i="28" s="1"/>
  <c r="D33" i="28"/>
  <c r="D36" i="27"/>
  <c r="E29" i="27"/>
  <c r="D37" i="27"/>
  <c r="D38" i="27"/>
  <c r="X43" i="26"/>
  <c r="B20" i="22" l="1"/>
  <c r="B19" i="22"/>
  <c r="B18" i="22"/>
  <c r="B17" i="22"/>
  <c r="B13" i="22"/>
  <c r="B12" i="22"/>
  <c r="B11" i="22"/>
  <c r="B10" i="22"/>
  <c r="B9" i="22"/>
  <c r="B8" i="22"/>
  <c r="B6" i="22"/>
  <c r="B5" i="22"/>
  <c r="B3" i="22"/>
  <c r="B4" i="22"/>
  <c r="A1" i="24"/>
  <c r="B7" i="22"/>
  <c r="A1" i="19"/>
  <c r="A1" i="6"/>
  <c r="A1" i="8"/>
  <c r="A1" i="21"/>
  <c r="A1" i="17"/>
  <c r="A1" i="18"/>
  <c r="A1" i="14"/>
  <c r="A1" i="13"/>
  <c r="A1" i="20"/>
  <c r="A1" i="16"/>
  <c r="A1" i="4"/>
  <c r="A1" i="3"/>
  <c r="A1" i="1"/>
  <c r="V4" i="3" l="1"/>
  <c r="F4" i="3" l="1"/>
  <c r="T15" i="19"/>
  <c r="T16" i="19"/>
  <c r="T17" i="19"/>
  <c r="T18" i="19"/>
  <c r="T19" i="19"/>
  <c r="T14" i="19"/>
  <c r="M34" i="20"/>
  <c r="U15" i="19"/>
  <c r="U16" i="19"/>
  <c r="U17" i="19"/>
  <c r="U18" i="19"/>
  <c r="U19" i="19"/>
  <c r="U14" i="19"/>
  <c r="M33" i="20" l="1"/>
  <c r="M36" i="20" s="1"/>
  <c r="J8" i="16" l="1"/>
  <c r="J10" i="16"/>
  <c r="N63" i="20"/>
  <c r="H11" i="16"/>
  <c r="H12" i="20" l="1"/>
  <c r="H27" i="16"/>
  <c r="H24" i="20" l="1"/>
  <c r="Q43" i="26"/>
  <c r="Q43" i="25"/>
  <c r="Q38" i="25"/>
  <c r="Q38" i="26"/>
  <c r="Q40" i="25"/>
  <c r="Q40" i="26"/>
  <c r="Q39" i="26"/>
  <c r="Q39" i="25"/>
  <c r="Q41" i="26"/>
  <c r="Q41" i="25"/>
  <c r="Q42" i="26"/>
  <c r="Q42" i="25"/>
  <c r="Q44" i="26" l="1"/>
  <c r="Q44" i="25"/>
  <c r="I14" i="6"/>
  <c r="H14" i="6"/>
  <c r="G14" i="6"/>
  <c r="F14" i="6"/>
  <c r="E14" i="6"/>
  <c r="D14" i="6"/>
  <c r="J7" i="16" l="1"/>
  <c r="J6" i="16"/>
  <c r="L33" i="20" l="1"/>
  <c r="U3" i="16"/>
  <c r="J5" i="16"/>
  <c r="V3" i="16"/>
  <c r="Z3" i="16"/>
  <c r="X3" i="16"/>
  <c r="W3" i="16"/>
  <c r="Q28" i="1" l="1"/>
  <c r="L28" i="1" l="1"/>
  <c r="O28" i="1"/>
  <c r="M28" i="1"/>
  <c r="P28" i="1"/>
  <c r="K28" i="1"/>
  <c r="N28" i="1" l="1"/>
  <c r="F33" i="1" l="1"/>
  <c r="Y43" i="26" l="1"/>
  <c r="Y43" i="25"/>
  <c r="J9" i="16" l="1"/>
  <c r="Y3" i="16"/>
  <c r="I11" i="16"/>
  <c r="I12" i="20" l="1"/>
  <c r="I24" i="20" s="1"/>
  <c r="I27" i="16"/>
  <c r="AA3" i="16"/>
  <c r="J11" i="16"/>
  <c r="L36" i="20" l="1"/>
  <c r="J5" i="34" l="1"/>
  <c r="E26" i="1" l="1"/>
  <c r="G3" i="1"/>
  <c r="E27" i="1"/>
  <c r="G4" i="1"/>
  <c r="E30" i="1" l="1"/>
  <c r="G7" i="1"/>
  <c r="E31" i="1"/>
  <c r="G8" i="1"/>
  <c r="E28" i="1"/>
  <c r="G5" i="1"/>
  <c r="E32" i="1"/>
  <c r="G9" i="1"/>
  <c r="E29" i="1" l="1"/>
  <c r="G6" i="1"/>
  <c r="E33" i="1"/>
  <c r="G10" i="1"/>
  <c r="D53" i="3" l="1"/>
  <c r="D48" i="3"/>
  <c r="E51" i="3"/>
  <c r="D52" i="3"/>
  <c r="D42" i="3" l="1"/>
  <c r="H42" i="3" s="1"/>
  <c r="H52" i="3"/>
  <c r="D38" i="3"/>
  <c r="H38" i="3" s="1"/>
  <c r="D43" i="3"/>
  <c r="H43" i="3" s="1"/>
  <c r="H53" i="3"/>
  <c r="D33" i="3"/>
  <c r="E41" i="3"/>
  <c r="I41" i="3" s="1"/>
  <c r="E31" i="3"/>
  <c r="D50" i="3"/>
  <c r="D54" i="3"/>
  <c r="E48" i="3"/>
  <c r="D26" i="1"/>
  <c r="D28" i="1"/>
  <c r="D31" i="1"/>
  <c r="D30" i="1"/>
  <c r="D32" i="1"/>
  <c r="H33" i="3" l="1"/>
  <c r="D32" i="3"/>
  <c r="E38" i="3"/>
  <c r="I38" i="3" s="1"/>
  <c r="I48" i="3"/>
  <c r="F3" i="3"/>
  <c r="U4" i="3"/>
  <c r="D44" i="3"/>
  <c r="T4" i="3"/>
  <c r="D28" i="3"/>
  <c r="H48" i="3"/>
  <c r="D40" i="3"/>
  <c r="H40" i="3" s="1"/>
  <c r="H50" i="3"/>
  <c r="H30" i="3" s="1"/>
  <c r="D30" i="3"/>
  <c r="H32" i="3"/>
  <c r="E52" i="3"/>
  <c r="E53" i="3"/>
  <c r="I51" i="3"/>
  <c r="D27" i="1"/>
  <c r="I28" i="3" l="1"/>
  <c r="E28" i="3"/>
  <c r="E50" i="3"/>
  <c r="E43" i="3"/>
  <c r="I43" i="3" s="1"/>
  <c r="I53" i="3"/>
  <c r="I33" i="3" s="1"/>
  <c r="E33" i="3"/>
  <c r="F8" i="3"/>
  <c r="Z4" i="3"/>
  <c r="E42" i="3"/>
  <c r="I42" i="3" s="1"/>
  <c r="I52" i="3"/>
  <c r="I32" i="3" s="1"/>
  <c r="F7" i="3"/>
  <c r="Y4" i="3"/>
  <c r="H28" i="3"/>
  <c r="I31" i="3"/>
  <c r="E32" i="3" l="1"/>
  <c r="D29" i="1"/>
  <c r="E54" i="3"/>
  <c r="E40" i="3"/>
  <c r="I40" i="3" s="1"/>
  <c r="I44" i="3" s="1"/>
  <c r="F5" i="3"/>
  <c r="W4" i="3"/>
  <c r="E30" i="3" l="1"/>
  <c r="I50" i="3"/>
  <c r="E34" i="3"/>
  <c r="E44" i="3"/>
  <c r="F9" i="3"/>
  <c r="D51" i="3" l="1"/>
  <c r="I30" i="3"/>
  <c r="I54" i="3"/>
  <c r="I34" i="3" s="1"/>
  <c r="D41" i="3" l="1"/>
  <c r="H41" i="3" s="1"/>
  <c r="F6" i="3"/>
  <c r="D31" i="3"/>
  <c r="X4" i="3"/>
  <c r="AA4" i="3" s="1"/>
  <c r="H51" i="3" l="1"/>
  <c r="H54" i="3" s="1"/>
  <c r="D34" i="3"/>
  <c r="H44" i="3"/>
  <c r="H31" i="3" l="1"/>
  <c r="H34" i="3"/>
  <c r="E12" i="4" l="1"/>
  <c r="B15" i="20"/>
  <c r="E14" i="4"/>
  <c r="B17" i="20"/>
  <c r="B16" i="20"/>
  <c r="E13" i="4"/>
  <c r="E15" i="4"/>
  <c r="B18" i="20"/>
  <c r="E16" i="4" l="1"/>
  <c r="B19" i="20"/>
  <c r="J4" i="34"/>
  <c r="I9" i="20"/>
  <c r="I21" i="20" l="1"/>
  <c r="I13" i="20"/>
  <c r="N31" i="20"/>
  <c r="I15" i="20" l="1"/>
  <c r="I27" i="20" s="1"/>
  <c r="I25" i="20"/>
  <c r="D12" i="4" l="1"/>
  <c r="F4" i="4"/>
  <c r="D14" i="4"/>
  <c r="F6" i="4"/>
  <c r="H9" i="20"/>
  <c r="D16" i="4"/>
  <c r="F8" i="4"/>
  <c r="D15" i="4"/>
  <c r="F7" i="4"/>
  <c r="D13" i="4"/>
  <c r="F5" i="4"/>
  <c r="H13" i="20" l="1"/>
  <c r="H21" i="20"/>
  <c r="H25" i="20" l="1"/>
  <c r="H15" i="20"/>
  <c r="H27" i="20" l="1"/>
</calcChain>
</file>

<file path=xl/sharedStrings.xml><?xml version="1.0" encoding="utf-8"?>
<sst xmlns="http://schemas.openxmlformats.org/spreadsheetml/2006/main" count="619" uniqueCount="282">
  <si>
    <t>Great Britain's gas demand</t>
  </si>
  <si>
    <t>Exports to Ireland</t>
  </si>
  <si>
    <t>Exports to continental Europe</t>
  </si>
  <si>
    <t>GB storage injection</t>
  </si>
  <si>
    <t>Total NTS gas demand</t>
  </si>
  <si>
    <t>UK Continental Shelf</t>
  </si>
  <si>
    <t xml:space="preserve">Norway </t>
  </si>
  <si>
    <t>LNG Import</t>
  </si>
  <si>
    <t>Imports from continental Europe</t>
  </si>
  <si>
    <t>GB storage withdrawal</t>
  </si>
  <si>
    <t>Total</t>
  </si>
  <si>
    <t>bcm (including shrinkage)</t>
  </si>
  <si>
    <t>2025/26 Forecast</t>
  </si>
  <si>
    <t>% Change</t>
  </si>
  <si>
    <t>2025/26 Actual Demand</t>
  </si>
  <si>
    <t>2025/26 Weather Corrected Demand</t>
  </si>
  <si>
    <t>2026/27 Forecast</t>
  </si>
  <si>
    <t>mcm/d</t>
  </si>
  <si>
    <t xml:space="preserve">         Avg daily demand</t>
  </si>
  <si>
    <t xml:space="preserve">           Daily peak demand</t>
  </si>
  <si>
    <t xml:space="preserve">           Supply capability</t>
  </si>
  <si>
    <t>2025/26 Actuals</t>
  </si>
  <si>
    <t>2025/26 Actual</t>
  </si>
  <si>
    <t>2026/2027 Forecast</t>
  </si>
  <si>
    <t>2025/26</t>
  </si>
  <si>
    <t>%Change</t>
  </si>
  <si>
    <t>Total Demand</t>
  </si>
  <si>
    <t>2026/27</t>
  </si>
  <si>
    <t>Peak demand</t>
  </si>
  <si>
    <t>Peak supply</t>
  </si>
  <si>
    <t xml:space="preserve">Total supply </t>
  </si>
  <si>
    <t>Supply minus largest loss</t>
  </si>
  <si>
    <t>UKCS</t>
  </si>
  <si>
    <t>Norway</t>
  </si>
  <si>
    <t>LNG</t>
  </si>
  <si>
    <t>Storage</t>
  </si>
  <si>
    <t xml:space="preserve">Total </t>
  </si>
  <si>
    <t>Biomethane</t>
  </si>
  <si>
    <t xml:space="preserve">1-in-20 peak demand </t>
  </si>
  <si>
    <t>1-in-20 non storage supply</t>
  </si>
  <si>
    <t>1-in-20 storage supply</t>
  </si>
  <si>
    <t>United Arab Emirates</t>
  </si>
  <si>
    <t>Australia</t>
  </si>
  <si>
    <t>United States</t>
  </si>
  <si>
    <t>Canada</t>
  </si>
  <si>
    <t>Other</t>
  </si>
  <si>
    <t>Qatar</t>
  </si>
  <si>
    <t>Mexico</t>
  </si>
  <si>
    <t>Mozambique</t>
  </si>
  <si>
    <t>Nigeria</t>
  </si>
  <si>
    <t>2024/25</t>
  </si>
  <si>
    <t>% Storage Fullness Excluding Rough</t>
  </si>
  <si>
    <t>Gas Day</t>
  </si>
  <si>
    <t xml:space="preserve"> GB storage stock levels (mcm)</t>
  </si>
  <si>
    <t>Opening Stock</t>
  </si>
  <si>
    <t>Day Before Cold Snap</t>
  </si>
  <si>
    <t>% Full</t>
  </si>
  <si>
    <t>Available Capacity</t>
  </si>
  <si>
    <t xml:space="preserve">Peak supply </t>
  </si>
  <si>
    <t>Peak supply - largest loss</t>
  </si>
  <si>
    <t>Supply Capability</t>
  </si>
  <si>
    <t>EU Import</t>
  </si>
  <si>
    <t>GB Storage</t>
  </si>
  <si>
    <t>US</t>
  </si>
  <si>
    <t>Option A: with interconnector</t>
  </si>
  <si>
    <t>Eu Import</t>
  </si>
  <si>
    <t xml:space="preserve">2025/26 Actual </t>
  </si>
  <si>
    <t>D-3</t>
  </si>
  <si>
    <t>D-2</t>
  </si>
  <si>
    <t>D-1</t>
  </si>
  <si>
    <t>D</t>
  </si>
  <si>
    <t>D+1</t>
  </si>
  <si>
    <t>D+2</t>
  </si>
  <si>
    <t>D+3</t>
  </si>
  <si>
    <t>Winter 2022/23</t>
  </si>
  <si>
    <t>Winter 2023/24</t>
  </si>
  <si>
    <t>Winter 2024/25</t>
  </si>
  <si>
    <t>Winter 2025/26</t>
  </si>
  <si>
    <t>Date</t>
  </si>
  <si>
    <t>Time</t>
  </si>
  <si>
    <t>GB Storage Withdrawal</t>
  </si>
  <si>
    <t>October</t>
  </si>
  <si>
    <t>November</t>
  </si>
  <si>
    <t>December</t>
  </si>
  <si>
    <t>January</t>
  </si>
  <si>
    <t>February</t>
  </si>
  <si>
    <t>March</t>
  </si>
  <si>
    <t>Import/Export Tariff Threshold</t>
  </si>
  <si>
    <t>TTF 27/02/2026</t>
  </si>
  <si>
    <t>TTF 27/07/26</t>
  </si>
  <si>
    <t>Source: IEA</t>
  </si>
  <si>
    <t>Units:  (bcm/yr)</t>
  </si>
  <si>
    <t>2025</t>
  </si>
  <si>
    <t>2026</t>
  </si>
  <si>
    <t>2027</t>
  </si>
  <si>
    <t>2028</t>
  </si>
  <si>
    <t>2029</t>
  </si>
  <si>
    <t>2030</t>
  </si>
  <si>
    <t>Country</t>
  </si>
  <si>
    <t>Source: LNG Journal</t>
  </si>
  <si>
    <t>Units: bcm</t>
  </si>
  <si>
    <t>Units: p/th</t>
  </si>
  <si>
    <t>Source: Argus, ICE</t>
  </si>
  <si>
    <t>Column2</t>
  </si>
  <si>
    <t>Month</t>
  </si>
  <si>
    <t>St Fergus</t>
  </si>
  <si>
    <t>Teesside</t>
  </si>
  <si>
    <t>Easington</t>
  </si>
  <si>
    <t>Bacton</t>
  </si>
  <si>
    <t>Barrow</t>
  </si>
  <si>
    <t>Average Flows  mcm/d</t>
  </si>
  <si>
    <t>Peak Flows mcm/d</t>
  </si>
  <si>
    <t>5 Year Average Share of UKCS Flows %</t>
  </si>
  <si>
    <t>Source: National Gas</t>
  </si>
  <si>
    <t>Terminal</t>
  </si>
  <si>
    <t>Winter (bcm)</t>
  </si>
  <si>
    <t>Table 1</t>
  </si>
  <si>
    <t>Figure 1</t>
  </si>
  <si>
    <t>Table 2</t>
  </si>
  <si>
    <t>Figure 2</t>
  </si>
  <si>
    <t>Table 3</t>
  </si>
  <si>
    <t>Figure 3</t>
  </si>
  <si>
    <t>Table 4</t>
  </si>
  <si>
    <t>Figure 4</t>
  </si>
  <si>
    <t>Table 5</t>
  </si>
  <si>
    <t>Figure 5</t>
  </si>
  <si>
    <t>Figure 6</t>
  </si>
  <si>
    <t>Figure 7</t>
  </si>
  <si>
    <t>Figure 8</t>
  </si>
  <si>
    <t>Figure 9</t>
  </si>
  <si>
    <t>Figure 11</t>
  </si>
  <si>
    <t>Figure 12</t>
  </si>
  <si>
    <t>Figure 13</t>
  </si>
  <si>
    <t>Figure 14</t>
  </si>
  <si>
    <t>Deliverability</t>
  </si>
  <si>
    <t>Title</t>
  </si>
  <si>
    <t>Link</t>
  </si>
  <si>
    <t>Forecast gas demand for winter 2026/27</t>
  </si>
  <si>
    <t>(bcm)</t>
  </si>
  <si>
    <t>Demand</t>
  </si>
  <si>
    <t>Unused LNG Capacity (existing)</t>
  </si>
  <si>
    <t>Storage Stocks remaining</t>
  </si>
  <si>
    <t>Avg Winter</t>
  </si>
  <si>
    <t>Cold Winter - LNG Primary responder</t>
  </si>
  <si>
    <t>Cold Winter - Balanced Response</t>
  </si>
  <si>
    <t>Source:Neso</t>
  </si>
  <si>
    <t>Figure 10</t>
  </si>
  <si>
    <t>Forecast gas demand for winter 2026/27 and actual and weather corrected demand for 2025/26</t>
  </si>
  <si>
    <t>Historic &amp; forecast winter supplies</t>
  </si>
  <si>
    <t>Forecast supplies for winter 2026/27</t>
  </si>
  <si>
    <t>Peak 1-in-20 demand forecast for 2025/26 and 2026/27</t>
  </si>
  <si>
    <t>Supply capability for 2026/27</t>
  </si>
  <si>
    <t>Supply capability for 2025/26 and 2026/27</t>
  </si>
  <si>
    <t>Peak day supply margins for 2025/26 and 2026/27</t>
  </si>
  <si>
    <t>Peak day supply margins for 2026/27</t>
  </si>
  <si>
    <t>GB Storage stocks for gas years 2024/25 &amp; 2025/26</t>
  </si>
  <si>
    <t>GB storage stock/space/fullness ahead of recent cold snaps</t>
  </si>
  <si>
    <t>Peak gas demand for power winter 2023/24 to winter 2025/26</t>
  </si>
  <si>
    <t>Map of terminals showing UKCS flows split by sub terminals</t>
  </si>
  <si>
    <t>Teeside</t>
  </si>
  <si>
    <t>Culzean, Breagh, Everest, Judy, Erskine, Jade</t>
  </si>
  <si>
    <t>Tolmount</t>
  </si>
  <si>
    <t>South Morecambe</t>
  </si>
  <si>
    <t>Top 20 producing UKCS fields</t>
  </si>
  <si>
    <t>GB delivered LNG winter volumes 2024/25 vs 2025/26 by source</t>
  </si>
  <si>
    <t>Global annual LNG liquefaction capacity additions from post-FID projects (bcm/yr)</t>
  </si>
  <si>
    <t>NBP-TTF monthly future contract spreads, with interconnector tariff thresholds</t>
  </si>
  <si>
    <t>EU storage under average, cold and supply loss conditions</t>
  </si>
  <si>
    <t>European demand and flexible supply under average, cold and supply loss conditions</t>
  </si>
  <si>
    <t>GB &amp; Moffat demand</t>
  </si>
  <si>
    <t>NTS demand</t>
  </si>
  <si>
    <t>Total winter supply</t>
  </si>
  <si>
    <t>Average daily flow</t>
  </si>
  <si>
    <t>Supply Breakdown</t>
  </si>
  <si>
    <t>Peak</t>
  </si>
  <si>
    <t>High Storage</t>
  </si>
  <si>
    <t>IUK/BBL</t>
  </si>
  <si>
    <t>Demand Breakdown</t>
  </si>
  <si>
    <t>Scenario</t>
  </si>
  <si>
    <t>Winter Outlook Forecast</t>
  </si>
  <si>
    <t>IUK</t>
  </si>
  <si>
    <t>Injection</t>
  </si>
  <si>
    <t>GasDay</t>
  </si>
  <si>
    <t>Shortage</t>
  </si>
  <si>
    <t>storage_inj</t>
  </si>
  <si>
    <t>Storage w/d %</t>
  </si>
  <si>
    <t>MRS Opening Stock</t>
  </si>
  <si>
    <t>MRS Opening %</t>
  </si>
  <si>
    <t>MRS Closing Stock</t>
  </si>
  <si>
    <t xml:space="preserve">this uses Norway to preserve LNG </t>
  </si>
  <si>
    <t>MRS Storage % Full</t>
  </si>
  <si>
    <t>Opening Stocks</t>
  </si>
  <si>
    <t>Volume used over period</t>
  </si>
  <si>
    <t>15 day average (mcm/d)</t>
  </si>
  <si>
    <t>Max (mcm/d)</t>
  </si>
  <si>
    <t>Cont</t>
  </si>
  <si>
    <t>Table 7</t>
  </si>
  <si>
    <t>Margine Option A: With interconnector</t>
  </si>
  <si>
    <t>Table 9</t>
  </si>
  <si>
    <t>Table 8</t>
  </si>
  <si>
    <t>Table 10</t>
  </si>
  <si>
    <t>Table 12</t>
  </si>
  <si>
    <t>Table 11</t>
  </si>
  <si>
    <t>Figure 17</t>
  </si>
  <si>
    <t>Table 13</t>
  </si>
  <si>
    <t>Table 14</t>
  </si>
  <si>
    <t>Figure 19</t>
  </si>
  <si>
    <t>Figure 18</t>
  </si>
  <si>
    <t>Figure 15</t>
  </si>
  <si>
    <t>Figure 16</t>
  </si>
  <si>
    <t xml:space="preserve">Compare scenario demand with central forecast </t>
  </si>
  <si>
    <t xml:space="preserve">Compare scenario supply with central forecast </t>
  </si>
  <si>
    <t>Scenario 1 supply</t>
  </si>
  <si>
    <t>Interesting days breakdown (Peak 21st of January, High storage 5th of March</t>
  </si>
  <si>
    <t>Table 15</t>
  </si>
  <si>
    <t>Scenario 2 supply</t>
  </si>
  <si>
    <t>Interesting days breakdown (Peak 1st of December, High imports 19th of December</t>
  </si>
  <si>
    <t>Storage stock levels for scenario 3</t>
  </si>
  <si>
    <t>Average and max supply and demand for cold snap scenario</t>
  </si>
  <si>
    <t>Cold snap supplies with 65% full storage</t>
  </si>
  <si>
    <t>Cold snap supplies – GB storage stocks at 65%, 50mcm/d with supply loss</t>
  </si>
  <si>
    <t>Cold snap supplies – stocks at 25%, 50mcm/d, no supply loss</t>
  </si>
  <si>
    <t>Terminals</t>
  </si>
  <si>
    <t>Fileds</t>
  </si>
  <si>
    <t>1-in-20 total supply</t>
  </si>
  <si>
    <t>N-1 supply loss</t>
  </si>
  <si>
    <t>N-1 margin</t>
  </si>
  <si>
    <t>1-in-20  margin</t>
  </si>
  <si>
    <t>Total demand</t>
  </si>
  <si>
    <t>LNG import</t>
  </si>
  <si>
    <t>Non-daily metered (NDM)</t>
  </si>
  <si>
    <t>Daily metered (DM) and Industrial</t>
  </si>
  <si>
    <t>Peak Gas demand for electricity generation by gas winter 2023/24 to winter 2025/26</t>
  </si>
  <si>
    <t>Gas demand for electricity generation</t>
  </si>
  <si>
    <t>Units: %share</t>
  </si>
  <si>
    <t>GB Storage withdrawal</t>
  </si>
  <si>
    <t>GB Storage injection</t>
  </si>
  <si>
    <t>GB Storage Injection</t>
  </si>
  <si>
    <t>Gas demand for electircity generation</t>
  </si>
  <si>
    <t>10-year range</t>
  </si>
  <si>
    <t>Gas in Stock</t>
  </si>
  <si>
    <t>Cold Winter</t>
  </si>
  <si>
    <t>Winter 2025/26 Actual (monthly Avg)</t>
  </si>
  <si>
    <t>Oct</t>
  </si>
  <si>
    <t>Nov</t>
  </si>
  <si>
    <t>Dec</t>
  </si>
  <si>
    <t>Jan</t>
  </si>
  <si>
    <t>Feb</t>
  </si>
  <si>
    <t>Mar</t>
  </si>
  <si>
    <t>Start</t>
  </si>
  <si>
    <t>Table 6</t>
  </si>
  <si>
    <t>Table 16</t>
  </si>
  <si>
    <t xml:space="preserve">Rhum, Britannia, Pierce, Arran, Brodgar, Alwyn North, Victory </t>
  </si>
  <si>
    <t>Elgin, Franklin, Cygnus, Shearweater, Leman</t>
  </si>
  <si>
    <t>TWh (including shrinkage)</t>
  </si>
  <si>
    <t>NDM</t>
  </si>
  <si>
    <t>DM + Industrial</t>
  </si>
  <si>
    <t>Power</t>
  </si>
  <si>
    <t>Total GB demand</t>
  </si>
  <si>
    <t>Ireland</t>
  </si>
  <si>
    <t>Storage Injection</t>
  </si>
  <si>
    <t>Total NTS demand</t>
  </si>
  <si>
    <t>Table A</t>
  </si>
  <si>
    <t>Winter bcm / (average mcm/d)</t>
  </si>
  <si>
    <t>Winter TWh / (average GWh/d)</t>
  </si>
  <si>
    <t>Winter(mcm/d)</t>
  </si>
  <si>
    <t>Winter(Gwh/d)</t>
  </si>
  <si>
    <t>Winter (Twh)</t>
  </si>
  <si>
    <t>Table B</t>
  </si>
  <si>
    <t>Table C</t>
  </si>
  <si>
    <t>Gwh/d</t>
  </si>
  <si>
    <t>Table D</t>
  </si>
  <si>
    <t>Table E</t>
  </si>
  <si>
    <t>GWh</t>
  </si>
  <si>
    <t>Future Monthly Contracts as of 30/09/2026</t>
  </si>
  <si>
    <t>Future Monthly Contracts as of 27/02/2026</t>
  </si>
  <si>
    <t>10-year min</t>
  </si>
  <si>
    <t>10-year max</t>
  </si>
  <si>
    <t>mcm</t>
  </si>
  <si>
    <t>Peak GW- Time</t>
  </si>
  <si>
    <t>HH Peak- GW</t>
  </si>
  <si>
    <t>% of electricity generated from 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</si>
</sst>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0.000"/>
    <numFmt numFmtId="167" formatCode="dd\ mmm"/>
    <numFmt numFmtId="168" formatCode="0.0%"/>
    <numFmt numFmtId="169" formatCode="#,##0.000"/>
  </numFmts>
  <fonts count="45" x14ac:knownFonts="1">
    <font>
      <sz val="10"/>
      <color theme="1"/>
      <name val="Tenorite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Tenorite"/>
      <family val="2"/>
    </font>
    <font>
      <b/>
      <sz val="10"/>
      <color rgb="FF000000"/>
      <name val="Tenorite"/>
    </font>
    <font>
      <b/>
      <sz val="11"/>
      <color rgb="FF000000"/>
      <name val="Tenorite"/>
    </font>
    <font>
      <sz val="11"/>
      <color rgb="FF000000"/>
      <name val="Tenorite"/>
    </font>
    <font>
      <sz val="10"/>
      <name val="Tenorite"/>
    </font>
    <font>
      <sz val="10"/>
      <name val="Arial"/>
      <family val="2"/>
    </font>
    <font>
      <b/>
      <sz val="11"/>
      <color rgb="FF000000"/>
      <name val="Tenorite"/>
      <family val="2"/>
    </font>
    <font>
      <sz val="11"/>
      <name val="Tenorite"/>
      <family val="2"/>
    </font>
    <font>
      <b/>
      <sz val="10"/>
      <color rgb="FF000000"/>
      <name val="Tenorite"/>
      <family val="2"/>
    </font>
    <font>
      <sz val="11"/>
      <color rgb="FF000000"/>
      <name val="Tenorite"/>
      <family val="2"/>
    </font>
    <font>
      <sz val="8"/>
      <name val="Tenorite"/>
      <family val="2"/>
    </font>
    <font>
      <u/>
      <sz val="11"/>
      <color theme="10"/>
      <name val="Aptos Narrow"/>
      <family val="2"/>
      <scheme val="minor"/>
    </font>
    <font>
      <u/>
      <sz val="10"/>
      <color theme="1"/>
      <name val="Tenorite"/>
    </font>
    <font>
      <sz val="10"/>
      <name val="Arial"/>
      <family val="2"/>
    </font>
    <font>
      <u/>
      <sz val="10"/>
      <color theme="10"/>
      <name val="Tenorite"/>
      <family val="2"/>
    </font>
    <font>
      <sz val="11"/>
      <color theme="1"/>
      <name val="Tenorite"/>
    </font>
    <font>
      <sz val="11"/>
      <color theme="1"/>
      <name val="Tenorite"/>
      <family val="2"/>
    </font>
    <font>
      <b/>
      <sz val="11"/>
      <color theme="1"/>
      <name val="Tenorite"/>
    </font>
    <font>
      <sz val="10"/>
      <color theme="1"/>
      <name val="Tenorite"/>
    </font>
    <font>
      <b/>
      <sz val="10"/>
      <color theme="1"/>
      <name val="Tenorite"/>
    </font>
    <font>
      <sz val="10"/>
      <color rgb="FF000000"/>
      <name val="Tenorite"/>
      <family val="2"/>
    </font>
    <font>
      <sz val="10"/>
      <color rgb="FF000000"/>
      <name val="Tenorite"/>
    </font>
    <font>
      <b/>
      <sz val="10"/>
      <color theme="0"/>
      <name val="Tenorite"/>
    </font>
    <font>
      <sz val="11"/>
      <color theme="1"/>
      <name val="Aptos Narrow"/>
      <family val="2"/>
      <scheme val="minor"/>
    </font>
    <font>
      <sz val="10"/>
      <color rgb="FF575756"/>
      <name val="Tenorite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FFFF"/>
      <name val="Tenorite"/>
    </font>
    <font>
      <sz val="11"/>
      <color rgb="FF575756"/>
      <name val="Tenorite"/>
    </font>
    <font>
      <sz val="11"/>
      <color rgb="FF000000"/>
      <name val="Calibri"/>
      <family val="2"/>
    </font>
    <font>
      <u/>
      <sz val="10"/>
      <color theme="10"/>
      <name val="Tenorite"/>
    </font>
    <font>
      <b/>
      <sz val="10"/>
      <color rgb="FFFFFFFF"/>
      <name val="Tenorite"/>
    </font>
    <font>
      <sz val="10"/>
      <color theme="1"/>
      <name val="Aptos Narrow"/>
      <family val="2"/>
      <scheme val="minor"/>
    </font>
    <font>
      <sz val="10"/>
      <color rgb="FF000000"/>
      <name val="Calibri"/>
      <family val="2"/>
    </font>
    <font>
      <sz val="12"/>
      <color theme="1"/>
      <name val="Aptos Narrow"/>
      <family val="2"/>
      <scheme val="minor"/>
    </font>
    <font>
      <sz val="11"/>
      <color rgb="FF575756"/>
      <name val="Tenorite"/>
      <family val="2"/>
    </font>
    <font>
      <b/>
      <sz val="12"/>
      <color rgb="FFFFFFFF"/>
      <name val="Tenorite"/>
    </font>
    <font>
      <sz val="12"/>
      <color rgb="FF575756"/>
      <name val="Tenorite"/>
    </font>
    <font>
      <sz val="10"/>
      <color rgb="FF575756"/>
      <name val="Tenorite"/>
      <family val="2"/>
    </font>
    <font>
      <sz val="11"/>
      <name val="Tenorite"/>
    </font>
    <font>
      <b/>
      <sz val="10"/>
      <color theme="0"/>
      <name val="Tenorite"/>
      <family val="2"/>
    </font>
    <font>
      <sz val="10"/>
      <name val="Tenorite"/>
      <family val="2"/>
    </font>
  </fonts>
  <fills count="19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DB80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007B3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2A1"/>
        <bgColor indexed="64"/>
      </patternFill>
    </fill>
    <fill>
      <patternFill patternType="solid">
        <fgColor rgb="FFCBE4E0"/>
        <bgColor indexed="64"/>
      </patternFill>
    </fill>
    <fill>
      <patternFill patternType="solid">
        <fgColor rgb="FFE7F2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BD7CD"/>
        <bgColor indexed="64"/>
      </patternFill>
    </fill>
    <fill>
      <patternFill patternType="solid">
        <fgColor rgb="FFE7ECE8"/>
        <bgColor indexed="64"/>
      </patternFill>
    </fill>
    <fill>
      <patternFill patternType="solid">
        <fgColor theme="6"/>
        <bgColor theme="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16">
    <xf numFmtId="0" fontId="0" fillId="0" borderId="0"/>
    <xf numFmtId="9" fontId="3" fillId="0" borderId="0" applyFont="0" applyFill="0" applyBorder="0" applyAlignment="0" applyProtection="0"/>
    <xf numFmtId="0" fontId="8" fillId="0" borderId="0"/>
    <xf numFmtId="0" fontId="2" fillId="0" borderId="0"/>
    <xf numFmtId="0" fontId="14" fillId="0" borderId="0" applyNumberFormat="0" applyFill="0" applyBorder="0" applyAlignment="0" applyProtection="0"/>
    <xf numFmtId="0" fontId="16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37" fillId="0" borderId="0"/>
    <xf numFmtId="43" fontId="3" fillId="0" borderId="0" applyFont="0" applyFill="0" applyBorder="0" applyAlignment="0" applyProtection="0"/>
  </cellStyleXfs>
  <cellXfs count="199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0" fillId="0" borderId="1" xfId="0" applyNumberFormat="1" applyBorder="1"/>
    <xf numFmtId="0" fontId="9" fillId="2" borderId="1" xfId="0" applyFont="1" applyFill="1" applyBorder="1" applyAlignment="1">
      <alignment horizontal="center" vertical="center" wrapText="1"/>
    </xf>
    <xf numFmtId="9" fontId="10" fillId="0" borderId="1" xfId="1" applyFont="1" applyBorder="1" applyAlignment="1">
      <alignment horizontal="center"/>
    </xf>
    <xf numFmtId="1" fontId="0" fillId="0" borderId="0" xfId="0" applyNumberFormat="1"/>
    <xf numFmtId="0" fontId="11" fillId="2" borderId="1" xfId="0" applyFont="1" applyFill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1" fontId="12" fillId="4" borderId="1" xfId="0" applyNumberFormat="1" applyFont="1" applyFill="1" applyBorder="1" applyAlignment="1">
      <alignment horizontal="center" vertical="center" wrapText="1"/>
    </xf>
    <xf numFmtId="1" fontId="12" fillId="4" borderId="4" xfId="0" applyNumberFormat="1" applyFont="1" applyFill="1" applyBorder="1" applyAlignment="1">
      <alignment horizontal="center" vertical="center" wrapText="1"/>
    </xf>
    <xf numFmtId="0" fontId="2" fillId="0" borderId="0" xfId="3"/>
    <xf numFmtId="14" fontId="0" fillId="0" borderId="0" xfId="0" applyNumberFormat="1"/>
    <xf numFmtId="0" fontId="15" fillId="0" borderId="0" xfId="4" applyFont="1"/>
    <xf numFmtId="0" fontId="16" fillId="0" borderId="0" xfId="5"/>
    <xf numFmtId="0" fontId="4" fillId="0" borderId="0" xfId="5" applyFont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0" fontId="7" fillId="0" borderId="0" xfId="5" applyFont="1"/>
    <xf numFmtId="165" fontId="7" fillId="0" borderId="0" xfId="5" applyNumberFormat="1" applyFont="1" applyAlignment="1">
      <alignment horizontal="center"/>
    </xf>
    <xf numFmtId="165" fontId="7" fillId="0" borderId="0" xfId="5" applyNumberFormat="1" applyFont="1" applyAlignment="1">
      <alignment horizontal="right"/>
    </xf>
    <xf numFmtId="0" fontId="7" fillId="0" borderId="1" xfId="5" applyFont="1" applyBorder="1"/>
    <xf numFmtId="1" fontId="7" fillId="0" borderId="1" xfId="5" applyNumberFormat="1" applyFont="1" applyBorder="1"/>
    <xf numFmtId="165" fontId="7" fillId="0" borderId="1" xfId="5" applyNumberFormat="1" applyFont="1" applyBorder="1" applyAlignment="1">
      <alignment horizontal="right"/>
    </xf>
    <xf numFmtId="165" fontId="7" fillId="0" borderId="0" xfId="6" applyNumberFormat="1" applyFont="1" applyFill="1" applyBorder="1"/>
    <xf numFmtId="1" fontId="7" fillId="0" borderId="0" xfId="5" applyNumberFormat="1" applyFont="1"/>
    <xf numFmtId="165" fontId="7" fillId="0" borderId="0" xfId="5" applyNumberFormat="1" applyFont="1"/>
    <xf numFmtId="9" fontId="7" fillId="0" borderId="0" xfId="7" applyFont="1"/>
    <xf numFmtId="1" fontId="7" fillId="0" borderId="0" xfId="5" applyNumberFormat="1" applyFont="1" applyAlignment="1">
      <alignment horizontal="right"/>
    </xf>
    <xf numFmtId="0" fontId="16" fillId="0" borderId="1" xfId="5" applyBorder="1"/>
    <xf numFmtId="0" fontId="7" fillId="0" borderId="0" xfId="5" applyFont="1" applyAlignment="1">
      <alignment horizontal="right"/>
    </xf>
    <xf numFmtId="0" fontId="8" fillId="0" borderId="0" xfId="5" applyFont="1"/>
    <xf numFmtId="1" fontId="16" fillId="0" borderId="0" xfId="5" applyNumberFormat="1"/>
    <xf numFmtId="0" fontId="7" fillId="0" borderId="0" xfId="0" applyFont="1"/>
    <xf numFmtId="164" fontId="0" fillId="0" borderId="0" xfId="0" applyNumberFormat="1"/>
    <xf numFmtId="0" fontId="18" fillId="0" borderId="0" xfId="9" applyFont="1"/>
    <xf numFmtId="1" fontId="18" fillId="0" borderId="0" xfId="9" applyNumberFormat="1" applyFont="1"/>
    <xf numFmtId="16" fontId="7" fillId="0" borderId="0" xfId="10" applyNumberFormat="1" applyFont="1" applyAlignment="1">
      <alignment horizontal="center"/>
    </xf>
    <xf numFmtId="0" fontId="19" fillId="0" borderId="0" xfId="9" applyFont="1"/>
    <xf numFmtId="1" fontId="7" fillId="0" borderId="0" xfId="9" applyNumberFormat="1" applyFont="1" applyAlignment="1">
      <alignment horizontal="right"/>
    </xf>
    <xf numFmtId="9" fontId="18" fillId="0" borderId="0" xfId="11" applyFont="1"/>
    <xf numFmtId="9" fontId="18" fillId="0" borderId="0" xfId="9" applyNumberFormat="1" applyFont="1"/>
    <xf numFmtId="0" fontId="7" fillId="0" borderId="0" xfId="10" applyFont="1" applyAlignment="1">
      <alignment horizontal="center"/>
    </xf>
    <xf numFmtId="0" fontId="17" fillId="0" borderId="0" xfId="8"/>
    <xf numFmtId="0" fontId="21" fillId="0" borderId="0" xfId="9" applyFont="1"/>
    <xf numFmtId="0" fontId="22" fillId="0" borderId="0" xfId="12" applyFont="1"/>
    <xf numFmtId="0" fontId="1" fillId="0" borderId="0" xfId="12"/>
    <xf numFmtId="1" fontId="1" fillId="0" borderId="0" xfId="12" applyNumberFormat="1"/>
    <xf numFmtId="0" fontId="18" fillId="0" borderId="0" xfId="12" applyFont="1"/>
    <xf numFmtId="2" fontId="18" fillId="0" borderId="0" xfId="12" applyNumberFormat="1" applyFont="1"/>
    <xf numFmtId="9" fontId="18" fillId="0" borderId="0" xfId="12" applyNumberFormat="1" applyFont="1"/>
    <xf numFmtId="164" fontId="1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6" fillId="0" borderId="0" xfId="0" applyFont="1"/>
    <xf numFmtId="1" fontId="23" fillId="0" borderId="1" xfId="0" applyNumberFormat="1" applyFont="1" applyBorder="1" applyAlignment="1">
      <alignment horizontal="center" vertical="center" wrapText="1"/>
    </xf>
    <xf numFmtId="9" fontId="23" fillId="0" borderId="1" xfId="7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9" fontId="0" fillId="0" borderId="0" xfId="0" applyNumberFormat="1"/>
    <xf numFmtId="9" fontId="6" fillId="0" borderId="1" xfId="1" applyFont="1" applyBorder="1" applyAlignment="1">
      <alignment horizontal="center" vertical="center" wrapText="1"/>
    </xf>
    <xf numFmtId="164" fontId="7" fillId="0" borderId="0" xfId="0" applyNumberFormat="1" applyFont="1"/>
    <xf numFmtId="166" fontId="0" fillId="0" borderId="0" xfId="0" applyNumberFormat="1"/>
    <xf numFmtId="0" fontId="25" fillId="6" borderId="7" xfId="13" applyFont="1" applyFill="1" applyBorder="1"/>
    <xf numFmtId="14" fontId="21" fillId="0" borderId="0" xfId="12" applyNumberFormat="1" applyFont="1"/>
    <xf numFmtId="21" fontId="21" fillId="7" borderId="7" xfId="12" applyNumberFormat="1" applyFont="1" applyFill="1" applyBorder="1"/>
    <xf numFmtId="164" fontId="21" fillId="0" borderId="0" xfId="12" applyNumberFormat="1" applyFont="1"/>
    <xf numFmtId="164" fontId="1" fillId="0" borderId="0" xfId="12" applyNumberFormat="1"/>
    <xf numFmtId="0" fontId="21" fillId="0" borderId="0" xfId="12" applyFont="1"/>
    <xf numFmtId="21" fontId="21" fillId="0" borderId="7" xfId="12" applyNumberFormat="1" applyFont="1" applyBorder="1"/>
    <xf numFmtId="1" fontId="21" fillId="0" borderId="0" xfId="12" applyNumberFormat="1" applyFont="1"/>
    <xf numFmtId="1" fontId="21" fillId="0" borderId="0" xfId="9" applyNumberFormat="1" applyFont="1"/>
    <xf numFmtId="1" fontId="7" fillId="0" borderId="0" xfId="10" applyNumberFormat="1" applyFont="1" applyAlignment="1">
      <alignment horizontal="center"/>
    </xf>
    <xf numFmtId="0" fontId="9" fillId="2" borderId="1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26" fillId="0" borderId="0" xfId="3" applyFont="1"/>
    <xf numFmtId="9" fontId="0" fillId="0" borderId="0" xfId="1" applyFont="1"/>
    <xf numFmtId="2" fontId="0" fillId="0" borderId="0" xfId="0" applyNumberFormat="1"/>
    <xf numFmtId="1" fontId="21" fillId="0" borderId="0" xfId="0" applyNumberFormat="1" applyFont="1"/>
    <xf numFmtId="0" fontId="21" fillId="0" borderId="0" xfId="3" applyFont="1"/>
    <xf numFmtId="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7" fillId="0" borderId="0" xfId="0" applyFont="1" applyAlignment="1">
      <alignment horizontal="left" vertical="center" readingOrder="1"/>
    </xf>
    <xf numFmtId="0" fontId="27" fillId="0" borderId="0" xfId="0" applyFont="1"/>
    <xf numFmtId="2" fontId="0" fillId="3" borderId="0" xfId="0" applyNumberFormat="1" applyFill="1"/>
    <xf numFmtId="0" fontId="0" fillId="0" borderId="1" xfId="0" applyBorder="1"/>
    <xf numFmtId="2" fontId="0" fillId="0" borderId="1" xfId="0" applyNumberFormat="1" applyBorder="1"/>
    <xf numFmtId="2" fontId="0" fillId="9" borderId="11" xfId="0" applyNumberFormat="1" applyFill="1" applyBorder="1"/>
    <xf numFmtId="2" fontId="0" fillId="9" borderId="12" xfId="0" applyNumberFormat="1" applyFill="1" applyBorder="1"/>
    <xf numFmtId="0" fontId="0" fillId="9" borderId="0" xfId="0" applyFill="1"/>
    <xf numFmtId="2" fontId="0" fillId="9" borderId="13" xfId="0" applyNumberFormat="1" applyFill="1" applyBorder="1"/>
    <xf numFmtId="2" fontId="0" fillId="9" borderId="14" xfId="0" applyNumberFormat="1" applyFill="1" applyBorder="1"/>
    <xf numFmtId="0" fontId="29" fillId="10" borderId="1" xfId="0" applyFont="1" applyFill="1" applyBorder="1"/>
    <xf numFmtId="0" fontId="28" fillId="10" borderId="1" xfId="0" applyFont="1" applyFill="1" applyBorder="1"/>
    <xf numFmtId="0" fontId="30" fillId="11" borderId="8" xfId="0" applyFont="1" applyFill="1" applyBorder="1" applyAlignment="1">
      <alignment horizontal="left" vertical="center" wrapText="1" readingOrder="1"/>
    </xf>
    <xf numFmtId="0" fontId="31" fillId="12" borderId="9" xfId="0" applyFont="1" applyFill="1" applyBorder="1" applyAlignment="1">
      <alignment horizontal="left" vertical="center" wrapText="1" readingOrder="1"/>
    </xf>
    <xf numFmtId="164" fontId="32" fillId="12" borderId="9" xfId="0" applyNumberFormat="1" applyFont="1" applyFill="1" applyBorder="1" applyAlignment="1">
      <alignment horizontal="right" wrapText="1" readingOrder="1"/>
    </xf>
    <xf numFmtId="0" fontId="31" fillId="13" borderId="10" xfId="0" applyFont="1" applyFill="1" applyBorder="1" applyAlignment="1">
      <alignment horizontal="left" vertical="center" wrapText="1" readingOrder="1"/>
    </xf>
    <xf numFmtId="164" fontId="32" fillId="13" borderId="10" xfId="0" applyNumberFormat="1" applyFont="1" applyFill="1" applyBorder="1" applyAlignment="1">
      <alignment horizontal="right" wrapText="1" readingOrder="1"/>
    </xf>
    <xf numFmtId="0" fontId="31" fillId="12" borderId="10" xfId="0" applyFont="1" applyFill="1" applyBorder="1" applyAlignment="1">
      <alignment horizontal="left" vertical="center" wrapText="1" readingOrder="1"/>
    </xf>
    <xf numFmtId="164" fontId="32" fillId="12" borderId="10" xfId="0" applyNumberFormat="1" applyFont="1" applyFill="1" applyBorder="1" applyAlignment="1">
      <alignment horizontal="right" wrapText="1" readingOrder="1"/>
    </xf>
    <xf numFmtId="0" fontId="31" fillId="12" borderId="8" xfId="0" applyFont="1" applyFill="1" applyBorder="1" applyAlignment="1">
      <alignment horizontal="left" vertical="center" wrapText="1" readingOrder="1"/>
    </xf>
    <xf numFmtId="164" fontId="32" fillId="12" borderId="8" xfId="0" applyNumberFormat="1" applyFont="1" applyFill="1" applyBorder="1" applyAlignment="1">
      <alignment horizontal="right" wrapText="1" readingOrder="1"/>
    </xf>
    <xf numFmtId="0" fontId="30" fillId="11" borderId="9" xfId="0" applyFont="1" applyFill="1" applyBorder="1" applyAlignment="1">
      <alignment horizontal="left" vertical="center" wrapText="1" readingOrder="1"/>
    </xf>
    <xf numFmtId="164" fontId="32" fillId="11" borderId="9" xfId="0" applyNumberFormat="1" applyFont="1" applyFill="1" applyBorder="1" applyAlignment="1">
      <alignment horizontal="right" wrapText="1" readingOrder="1"/>
    </xf>
    <xf numFmtId="1" fontId="28" fillId="10" borderId="1" xfId="0" applyNumberFormat="1" applyFont="1" applyFill="1" applyBorder="1"/>
    <xf numFmtId="0" fontId="1" fillId="3" borderId="0" xfId="12" applyFill="1"/>
    <xf numFmtId="14" fontId="1" fillId="0" borderId="0" xfId="12" applyNumberFormat="1"/>
    <xf numFmtId="9" fontId="0" fillId="0" borderId="0" xfId="11" applyFont="1"/>
    <xf numFmtId="0" fontId="1" fillId="14" borderId="0" xfId="12" applyFill="1" applyAlignment="1">
      <alignment horizontal="center" wrapText="1"/>
    </xf>
    <xf numFmtId="0" fontId="33" fillId="0" borderId="0" xfId="8" applyFont="1"/>
    <xf numFmtId="9" fontId="21" fillId="0" borderId="0" xfId="11" applyFont="1"/>
    <xf numFmtId="0" fontId="21" fillId="3" borderId="0" xfId="12" applyFont="1" applyFill="1"/>
    <xf numFmtId="9" fontId="21" fillId="0" borderId="0" xfId="12" applyNumberFormat="1" applyFont="1"/>
    <xf numFmtId="0" fontId="21" fillId="14" borderId="0" xfId="12" applyFont="1" applyFill="1" applyAlignment="1">
      <alignment horizontal="center" wrapText="1"/>
    </xf>
    <xf numFmtId="0" fontId="34" fillId="11" borderId="8" xfId="12" applyFont="1" applyFill="1" applyBorder="1" applyAlignment="1">
      <alignment horizontal="left" vertical="center" wrapText="1" readingOrder="1"/>
    </xf>
    <xf numFmtId="0" fontId="27" fillId="12" borderId="9" xfId="12" applyFont="1" applyFill="1" applyBorder="1" applyAlignment="1">
      <alignment horizontal="left" vertical="center" wrapText="1" readingOrder="1"/>
    </xf>
    <xf numFmtId="1" fontId="24" fillId="12" borderId="9" xfId="12" applyNumberFormat="1" applyFont="1" applyFill="1" applyBorder="1" applyAlignment="1">
      <alignment horizontal="right" wrapText="1" readingOrder="1"/>
    </xf>
    <xf numFmtId="16" fontId="24" fillId="12" borderId="9" xfId="12" applyNumberFormat="1" applyFont="1" applyFill="1" applyBorder="1" applyAlignment="1">
      <alignment horizontal="right" wrapText="1" readingOrder="1"/>
    </xf>
    <xf numFmtId="0" fontId="27" fillId="13" borderId="10" xfId="12" applyFont="1" applyFill="1" applyBorder="1" applyAlignment="1">
      <alignment horizontal="left" vertical="center" wrapText="1" readingOrder="1"/>
    </xf>
    <xf numFmtId="1" fontId="24" fillId="13" borderId="10" xfId="12" applyNumberFormat="1" applyFont="1" applyFill="1" applyBorder="1" applyAlignment="1">
      <alignment horizontal="right" wrapText="1" readingOrder="1"/>
    </xf>
    <xf numFmtId="16" fontId="24" fillId="13" borderId="10" xfId="12" applyNumberFormat="1" applyFont="1" applyFill="1" applyBorder="1" applyAlignment="1">
      <alignment horizontal="right" wrapText="1" readingOrder="1"/>
    </xf>
    <xf numFmtId="0" fontId="27" fillId="12" borderId="10" xfId="12" applyFont="1" applyFill="1" applyBorder="1" applyAlignment="1">
      <alignment horizontal="left" vertical="center" wrapText="1" readingOrder="1"/>
    </xf>
    <xf numFmtId="1" fontId="24" fillId="12" borderId="10" xfId="12" applyNumberFormat="1" applyFont="1" applyFill="1" applyBorder="1" applyAlignment="1">
      <alignment horizontal="right" wrapText="1" readingOrder="1"/>
    </xf>
    <xf numFmtId="16" fontId="24" fillId="12" borderId="10" xfId="12" applyNumberFormat="1" applyFont="1" applyFill="1" applyBorder="1" applyAlignment="1">
      <alignment horizontal="right" wrapText="1" readingOrder="1"/>
    </xf>
    <xf numFmtId="0" fontId="22" fillId="5" borderId="1" xfId="0" applyFont="1" applyFill="1" applyBorder="1"/>
    <xf numFmtId="0" fontId="22" fillId="5" borderId="1" xfId="0" applyFont="1" applyFill="1" applyBorder="1" applyAlignment="1">
      <alignment horizontal="center"/>
    </xf>
    <xf numFmtId="0" fontId="27" fillId="4" borderId="1" xfId="0" applyFont="1" applyFill="1" applyBorder="1" applyAlignment="1">
      <alignment horizontal="left" vertical="center" wrapText="1" readingOrder="1"/>
    </xf>
    <xf numFmtId="0" fontId="22" fillId="0" borderId="1" xfId="0" applyFont="1" applyBorder="1"/>
    <xf numFmtId="0" fontId="0" fillId="4" borderId="1" xfId="0" applyFill="1" applyBorder="1"/>
    <xf numFmtId="9" fontId="0" fillId="4" borderId="1" xfId="0" applyNumberFormat="1" applyFill="1" applyBorder="1"/>
    <xf numFmtId="1" fontId="0" fillId="4" borderId="1" xfId="0" applyNumberFormat="1" applyFill="1" applyBorder="1"/>
    <xf numFmtId="0" fontId="21" fillId="0" borderId="0" xfId="0" applyFont="1"/>
    <xf numFmtId="0" fontId="35" fillId="0" borderId="0" xfId="3" applyFont="1"/>
    <xf numFmtId="0" fontId="21" fillId="4" borderId="1" xfId="3" applyFont="1" applyFill="1" applyBorder="1"/>
    <xf numFmtId="1" fontId="36" fillId="12" borderId="9" xfId="12" applyNumberFormat="1" applyFont="1" applyFill="1" applyBorder="1" applyAlignment="1">
      <alignment horizontal="right" wrapText="1" readingOrder="1"/>
    </xf>
    <xf numFmtId="16" fontId="36" fillId="12" borderId="9" xfId="12" applyNumberFormat="1" applyFont="1" applyFill="1" applyBorder="1" applyAlignment="1">
      <alignment horizontal="right" wrapText="1" readingOrder="1"/>
    </xf>
    <xf numFmtId="1" fontId="36" fillId="13" borderId="10" xfId="12" applyNumberFormat="1" applyFont="1" applyFill="1" applyBorder="1" applyAlignment="1">
      <alignment horizontal="right" wrapText="1" readingOrder="1"/>
    </xf>
    <xf numFmtId="16" fontId="36" fillId="13" borderId="10" xfId="12" applyNumberFormat="1" applyFont="1" applyFill="1" applyBorder="1" applyAlignment="1">
      <alignment horizontal="right" wrapText="1" readingOrder="1"/>
    </xf>
    <xf numFmtId="1" fontId="36" fillId="12" borderId="10" xfId="12" applyNumberFormat="1" applyFont="1" applyFill="1" applyBorder="1" applyAlignment="1">
      <alignment horizontal="right" wrapText="1" readingOrder="1"/>
    </xf>
    <xf numFmtId="16" fontId="36" fillId="12" borderId="10" xfId="12" applyNumberFormat="1" applyFont="1" applyFill="1" applyBorder="1" applyAlignment="1">
      <alignment horizontal="right" wrapText="1" readingOrder="1"/>
    </xf>
    <xf numFmtId="167" fontId="21" fillId="0" borderId="0" xfId="12" applyNumberFormat="1" applyFont="1"/>
    <xf numFmtId="0" fontId="0" fillId="0" borderId="1" xfId="0" applyBorder="1" applyAlignment="1">
      <alignment horizontal="center"/>
    </xf>
    <xf numFmtId="0" fontId="38" fillId="12" borderId="10" xfId="0" applyFont="1" applyFill="1" applyBorder="1" applyAlignment="1">
      <alignment horizontal="left" vertical="center" wrapText="1" readingOrder="1"/>
    </xf>
    <xf numFmtId="0" fontId="0" fillId="3" borderId="0" xfId="12" applyFont="1" applyFill="1"/>
    <xf numFmtId="0" fontId="38" fillId="13" borderId="10" xfId="0" applyFont="1" applyFill="1" applyBorder="1" applyAlignment="1">
      <alignment horizontal="left" vertical="center" wrapText="1" readingOrder="1"/>
    </xf>
    <xf numFmtId="0" fontId="38" fillId="12" borderId="8" xfId="0" applyFont="1" applyFill="1" applyBorder="1" applyAlignment="1">
      <alignment horizontal="left" vertical="center" wrapText="1" readingOrder="1"/>
    </xf>
    <xf numFmtId="164" fontId="0" fillId="15" borderId="0" xfId="0" applyNumberFormat="1" applyFill="1"/>
    <xf numFmtId="0" fontId="39" fillId="8" borderId="8" xfId="0" applyFont="1" applyFill="1" applyBorder="1" applyAlignment="1">
      <alignment horizontal="left" vertical="center" wrapText="1" readingOrder="1"/>
    </xf>
    <xf numFmtId="0" fontId="40" fillId="16" borderId="9" xfId="0" applyFont="1" applyFill="1" applyBorder="1" applyAlignment="1">
      <alignment horizontal="left" vertical="center" wrapText="1" readingOrder="1"/>
    </xf>
    <xf numFmtId="164" fontId="40" fillId="16" borderId="9" xfId="0" applyNumberFormat="1" applyFont="1" applyFill="1" applyBorder="1" applyAlignment="1">
      <alignment horizontal="left" vertical="center" wrapText="1" readingOrder="1"/>
    </xf>
    <xf numFmtId="0" fontId="40" fillId="17" borderId="10" xfId="0" applyFont="1" applyFill="1" applyBorder="1" applyAlignment="1">
      <alignment horizontal="left" vertical="center" wrapText="1" readingOrder="1"/>
    </xf>
    <xf numFmtId="164" fontId="40" fillId="17" borderId="10" xfId="0" applyNumberFormat="1" applyFont="1" applyFill="1" applyBorder="1" applyAlignment="1">
      <alignment horizontal="left" vertical="center" wrapText="1" readingOrder="1"/>
    </xf>
    <xf numFmtId="0" fontId="40" fillId="16" borderId="10" xfId="0" applyFont="1" applyFill="1" applyBorder="1" applyAlignment="1">
      <alignment horizontal="left" vertical="center" wrapText="1" readingOrder="1"/>
    </xf>
    <xf numFmtId="164" fontId="40" fillId="16" borderId="10" xfId="0" applyNumberFormat="1" applyFont="1" applyFill="1" applyBorder="1" applyAlignment="1">
      <alignment horizontal="left" vertical="center" wrapText="1" readingOrder="1"/>
    </xf>
    <xf numFmtId="0" fontId="0" fillId="0" borderId="0" xfId="0" applyAlignment="1">
      <alignment horizontal="right"/>
    </xf>
    <xf numFmtId="0" fontId="0" fillId="0" borderId="0" xfId="12" applyFont="1"/>
    <xf numFmtId="1" fontId="19" fillId="0" borderId="0" xfId="9" applyNumberFormat="1" applyFont="1"/>
    <xf numFmtId="1" fontId="0" fillId="0" borderId="1" xfId="0" applyNumberFormat="1" applyBorder="1" applyAlignment="1">
      <alignment horizontal="center"/>
    </xf>
    <xf numFmtId="14" fontId="21" fillId="0" borderId="1" xfId="12" applyNumberFormat="1" applyFont="1" applyBorder="1" applyAlignment="1">
      <alignment horizontal="center"/>
    </xf>
    <xf numFmtId="20" fontId="21" fillId="0" borderId="1" xfId="0" applyNumberFormat="1" applyFont="1" applyBorder="1" applyAlignment="1">
      <alignment horizontal="center"/>
    </xf>
    <xf numFmtId="14" fontId="21" fillId="0" borderId="1" xfId="13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8" fontId="21" fillId="0" borderId="1" xfId="11" applyNumberFormat="1" applyFont="1" applyFill="1" applyBorder="1" applyAlignment="1">
      <alignment horizontal="center"/>
    </xf>
    <xf numFmtId="20" fontId="21" fillId="0" borderId="1" xfId="12" applyNumberFormat="1" applyFont="1" applyBorder="1"/>
    <xf numFmtId="0" fontId="0" fillId="0" borderId="1" xfId="12" applyFont="1" applyBorder="1"/>
    <xf numFmtId="0" fontId="21" fillId="0" borderId="1" xfId="12" applyFont="1" applyBorder="1" applyAlignment="1">
      <alignment horizontal="center" wrapText="1"/>
    </xf>
    <xf numFmtId="164" fontId="42" fillId="0" borderId="1" xfId="2" applyNumberFormat="1" applyFont="1" applyBorder="1" applyAlignment="1">
      <alignment horizontal="center"/>
    </xf>
    <xf numFmtId="164" fontId="7" fillId="0" borderId="1" xfId="2" applyNumberFormat="1" applyFont="1" applyBorder="1" applyAlignment="1">
      <alignment horizontal="center"/>
    </xf>
    <xf numFmtId="0" fontId="24" fillId="0" borderId="0" xfId="0" applyFont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164" fontId="0" fillId="4" borderId="1" xfId="0" applyNumberFormat="1" applyFill="1" applyBorder="1"/>
    <xf numFmtId="0" fontId="43" fillId="18" borderId="15" xfId="0" applyFont="1" applyFill="1" applyBorder="1"/>
    <xf numFmtId="0" fontId="43" fillId="18" borderId="16" xfId="0" applyFont="1" applyFill="1" applyBorder="1"/>
    <xf numFmtId="0" fontId="43" fillId="18" borderId="17" xfId="0" applyFont="1" applyFill="1" applyBorder="1"/>
    <xf numFmtId="1" fontId="0" fillId="0" borderId="0" xfId="9" applyNumberFormat="1" applyFont="1"/>
    <xf numFmtId="169" fontId="0" fillId="4" borderId="1" xfId="0" applyNumberFormat="1" applyFill="1" applyBorder="1"/>
    <xf numFmtId="1" fontId="12" fillId="0" borderId="4" xfId="0" applyNumberFormat="1" applyFont="1" applyBorder="1" applyAlignment="1">
      <alignment horizontal="center" vertical="center" wrapText="1"/>
    </xf>
    <xf numFmtId="14" fontId="16" fillId="0" borderId="0" xfId="5" applyNumberFormat="1"/>
    <xf numFmtId="14" fontId="7" fillId="0" borderId="0" xfId="5" applyNumberFormat="1" applyFont="1"/>
    <xf numFmtId="9" fontId="6" fillId="0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" fontId="21" fillId="0" borderId="1" xfId="0" applyNumberFormat="1" applyFont="1" applyBorder="1" applyAlignment="1">
      <alignment horizontal="center" vertical="center" wrapText="1" readingOrder="1"/>
    </xf>
    <xf numFmtId="16" fontId="44" fillId="0" borderId="0" xfId="10" applyNumberFormat="1" applyFont="1" applyAlignment="1">
      <alignment horizontal="center"/>
    </xf>
    <xf numFmtId="0" fontId="7" fillId="0" borderId="0" xfId="12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0" fillId="0" borderId="0" xfId="9" applyFont="1" applyAlignment="1">
      <alignment horizontal="center"/>
    </xf>
    <xf numFmtId="0" fontId="41" fillId="4" borderId="4" xfId="0" applyFont="1" applyFill="1" applyBorder="1" applyAlignment="1">
      <alignment horizontal="left" vertical="center" wrapText="1" readingOrder="1"/>
    </xf>
    <xf numFmtId="0" fontId="41" fillId="4" borderId="5" xfId="0" applyFont="1" applyFill="1" applyBorder="1" applyAlignment="1">
      <alignment horizontal="left" vertical="center" wrapText="1" readingOrder="1"/>
    </xf>
    <xf numFmtId="0" fontId="21" fillId="14" borderId="1" xfId="12" applyFont="1" applyFill="1" applyBorder="1" applyAlignment="1">
      <alignment horizontal="center" wrapText="1"/>
    </xf>
    <xf numFmtId="9" fontId="21" fillId="0" borderId="1" xfId="12" applyNumberFormat="1" applyFont="1" applyBorder="1"/>
    <xf numFmtId="0" fontId="21" fillId="0" borderId="1" xfId="12" applyFont="1" applyBorder="1"/>
    <xf numFmtId="1" fontId="21" fillId="0" borderId="1" xfId="12" applyNumberFormat="1" applyFont="1" applyBorder="1"/>
  </cellXfs>
  <cellStyles count="16">
    <cellStyle name="Comma 2" xfId="6" xr:uid="{B8777A20-135D-422C-94BF-0FE370BF0CC3}"/>
    <cellStyle name="Comma 3" xfId="15" xr:uid="{7025A6AC-DE36-4E34-951D-88B39DDCA8E7}"/>
    <cellStyle name="Hyperlink" xfId="8" builtinId="8"/>
    <cellStyle name="Hyperlink 2" xfId="4" xr:uid="{45BDB7F6-98F5-4A38-9873-87D17FDC280D}"/>
    <cellStyle name="Normal" xfId="0" builtinId="0"/>
    <cellStyle name="Normal 2" xfId="3" xr:uid="{2DD544F7-E8B1-48B3-AA5C-67733A4FE1A9}"/>
    <cellStyle name="Normal 2 2" xfId="13" xr:uid="{D939A18A-ED9B-46AC-9ADB-34BBF9057F2C}"/>
    <cellStyle name="Normal 2 2 2" xfId="12" xr:uid="{514F6DE3-0B8B-4744-9766-F613CAB42BB6}"/>
    <cellStyle name="Normal 3" xfId="5" xr:uid="{67E6EC16-0FA1-48B0-9194-4546FF29033C}"/>
    <cellStyle name="Normal 4" xfId="2" xr:uid="{F44C4F45-6508-45C8-8B1D-76144421A74B}"/>
    <cellStyle name="Normal 5" xfId="14" xr:uid="{67C3FC2D-464F-4D0B-BC94-5F8EC39AAAA6}"/>
    <cellStyle name="Normal 7" xfId="9" xr:uid="{FEBE7B93-2A59-4A45-9E49-85C099785BC8}"/>
    <cellStyle name="Normal 8" xfId="10" xr:uid="{8B1877BD-6338-4E79-952B-C9900ADACA69}"/>
    <cellStyle name="Percent" xfId="1" builtinId="5"/>
    <cellStyle name="Percent 2" xfId="7" xr:uid="{1584E439-4039-4EE8-8B46-6D26A0AACCBC}"/>
    <cellStyle name="Percent 4" xfId="11" xr:uid="{DCFA4679-1051-4A6B-B02A-EE072A163C9B}"/>
  </cellStyles>
  <dxfs count="30">
    <dxf>
      <fill>
        <patternFill>
          <bgColor theme="8" tint="0.79998168889431442"/>
        </patternFill>
      </fill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Tenorite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Tenorite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Tenorite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Tenorite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Tenorite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Tenorite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Tenorite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</dxf>
    <dxf>
      <numFmt numFmtId="1" formatCode="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3" formatCode="0%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font>
        <b val="0"/>
        <strike val="0"/>
        <outline val="0"/>
        <shadow val="0"/>
        <u val="none"/>
        <vertAlign val="baseline"/>
        <sz val="10"/>
        <color theme="1"/>
        <name val="Tenorite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'Key stats chart'!$H$2</c:f>
              <c:strCache>
                <c:ptCount val="1"/>
                <c:pt idx="0">
                  <c:v>2025/26 Actuals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'Key stats chart'!$G$3:$G$5</c:f>
              <c:strCache>
                <c:ptCount val="3"/>
                <c:pt idx="0">
                  <c:v>         Avg daily demand</c:v>
                </c:pt>
                <c:pt idx="1">
                  <c:v>           Daily peak demand</c:v>
                </c:pt>
                <c:pt idx="2">
                  <c:v>           Supply capability</c:v>
                </c:pt>
              </c:strCache>
            </c:strRef>
          </c:cat>
          <c:val>
            <c:numRef>
              <c:f>'Key stats chart'!$H$3:$H$5</c:f>
              <c:numCache>
                <c:formatCode>General</c:formatCode>
                <c:ptCount val="3"/>
                <c:pt idx="0" formatCode="0">
                  <c:v>248.34574379568608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12-492A-9145-1D35277D74BF}"/>
            </c:ext>
          </c:extLst>
        </c:ser>
        <c:ser>
          <c:idx val="1"/>
          <c:order val="1"/>
          <c:tx>
            <c:strRef>
              <c:f>'Key stats chart'!$I$2</c:f>
              <c:strCache>
                <c:ptCount val="1"/>
                <c:pt idx="0">
                  <c:v>2025/26 Forecast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'Key stats chart'!$G$3:$G$5</c:f>
              <c:strCache>
                <c:ptCount val="3"/>
                <c:pt idx="0">
                  <c:v>         Avg daily demand</c:v>
                </c:pt>
                <c:pt idx="1">
                  <c:v>           Daily peak demand</c:v>
                </c:pt>
                <c:pt idx="2">
                  <c:v>           Supply capability</c:v>
                </c:pt>
              </c:strCache>
            </c:strRef>
          </c:cat>
          <c:val>
            <c:numRef>
              <c:f>'Key stats chart'!$I$3:$I$5</c:f>
              <c:numCache>
                <c:formatCode>0</c:formatCode>
                <c:ptCount val="3"/>
                <c:pt idx="1">
                  <c:v>481.88117702190914</c:v>
                </c:pt>
                <c:pt idx="2">
                  <c:v>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12-492A-9145-1D35277D74BF}"/>
            </c:ext>
          </c:extLst>
        </c:ser>
        <c:ser>
          <c:idx val="2"/>
          <c:order val="2"/>
          <c:tx>
            <c:strRef>
              <c:f>'Key stats chart'!$J$2</c:f>
              <c:strCache>
                <c:ptCount val="1"/>
                <c:pt idx="0">
                  <c:v>2026/27 Forecast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'Key stats chart'!$G$3:$G$5</c:f>
              <c:strCache>
                <c:ptCount val="3"/>
                <c:pt idx="0">
                  <c:v>         Avg daily demand</c:v>
                </c:pt>
                <c:pt idx="1">
                  <c:v>           Daily peak demand</c:v>
                </c:pt>
                <c:pt idx="2">
                  <c:v>           Supply capability</c:v>
                </c:pt>
              </c:strCache>
            </c:strRef>
          </c:cat>
          <c:val>
            <c:numRef>
              <c:f>'Key stats chart'!$J$3:$J$5</c:f>
              <c:numCache>
                <c:formatCode>0</c:formatCode>
                <c:ptCount val="3"/>
                <c:pt idx="0" formatCode="_-* #,##0_-;\-* #,##0_-;_-* &quot;-&quot;??_-;_-@_-">
                  <c:v>246.04020253912637</c:v>
                </c:pt>
                <c:pt idx="1">
                  <c:v>492.50860746293631</c:v>
                </c:pt>
                <c:pt idx="2">
                  <c:v>591.6855952142181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12-492A-9145-1D35277D74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9"/>
        <c:overlap val="-10"/>
        <c:axId val="1973874144"/>
        <c:axId val="1973867424"/>
      </c:barChart>
      <c:catAx>
        <c:axId val="197387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73867424"/>
        <c:crosses val="autoZero"/>
        <c:auto val="1"/>
        <c:lblAlgn val="ctr"/>
        <c:lblOffset val="100"/>
        <c:noMultiLvlLbl val="0"/>
      </c:catAx>
      <c:valAx>
        <c:axId val="1973867424"/>
        <c:scaling>
          <c:orientation val="minMax"/>
          <c:max val="6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>
                    <a:latin typeface="Tenorite" panose="00000500000000000000" pitchFamily="2" charset="0"/>
                  </a:rPr>
                  <a:t>mcm/d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73874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'Peak 1-in-20 fig 3 &amp; tab 3'!$C$4</c:f>
              <c:strCache>
                <c:ptCount val="1"/>
                <c:pt idx="0">
                  <c:v>Non-daily metered (NDM)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'Peak 1-in-20 fig 3 &amp; tab 3'!$D$3:$E$3</c:f>
              <c:strCache>
                <c:ptCount val="2"/>
                <c:pt idx="0">
                  <c:v>2025/26</c:v>
                </c:pt>
                <c:pt idx="1">
                  <c:v>2026/27</c:v>
                </c:pt>
              </c:strCache>
            </c:strRef>
          </c:cat>
          <c:val>
            <c:numRef>
              <c:f>'Peak 1-in-20 fig 3 &amp; tab 3'!$D$4:$E$4</c:f>
              <c:numCache>
                <c:formatCode>0</c:formatCode>
                <c:ptCount val="2"/>
                <c:pt idx="0">
                  <c:v>311.31224180000004</c:v>
                </c:pt>
                <c:pt idx="1">
                  <c:v>315.34240551818181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10-44BF-9BEA-00BF85422BC9}"/>
            </c:ext>
          </c:extLst>
        </c:ser>
        <c:ser>
          <c:idx val="1"/>
          <c:order val="1"/>
          <c:tx>
            <c:strRef>
              <c:f>'Peak 1-in-20 fig 3 &amp; tab 3'!$C$5</c:f>
              <c:strCache>
                <c:ptCount val="1"/>
                <c:pt idx="0">
                  <c:v>Daily metered (DM) and Industrial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'Peak 1-in-20 fig 3 &amp; tab 3'!$D$3:$E$3</c:f>
              <c:strCache>
                <c:ptCount val="2"/>
                <c:pt idx="0">
                  <c:v>2025/26</c:v>
                </c:pt>
                <c:pt idx="1">
                  <c:v>2026/27</c:v>
                </c:pt>
              </c:strCache>
            </c:strRef>
          </c:cat>
          <c:val>
            <c:numRef>
              <c:f>'Peak 1-in-20 fig 3 &amp; tab 3'!$D$5:$E$5</c:f>
              <c:numCache>
                <c:formatCode>0</c:formatCode>
                <c:ptCount val="2"/>
                <c:pt idx="0">
                  <c:v>32.985496630999997</c:v>
                </c:pt>
                <c:pt idx="1">
                  <c:v>31.539964702545458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10-44BF-9BEA-00BF85422BC9}"/>
            </c:ext>
          </c:extLst>
        </c:ser>
        <c:ser>
          <c:idx val="2"/>
          <c:order val="2"/>
          <c:tx>
            <c:strRef>
              <c:f>'Peak 1-in-20 fig 3 &amp; tab 3'!$C$6</c:f>
              <c:strCache>
                <c:ptCount val="1"/>
                <c:pt idx="0">
                  <c:v>Gas demand for electricity generation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'Peak 1-in-20 fig 3 &amp; tab 3'!$D$3:$E$3</c:f>
              <c:strCache>
                <c:ptCount val="2"/>
                <c:pt idx="0">
                  <c:v>2025/26</c:v>
                </c:pt>
                <c:pt idx="1">
                  <c:v>2026/27</c:v>
                </c:pt>
              </c:strCache>
            </c:strRef>
          </c:cat>
          <c:val>
            <c:numRef>
              <c:f>'Peak 1-in-20 fig 3 &amp; tab 3'!$D$6:$E$6</c:f>
              <c:numCache>
                <c:formatCode>0</c:formatCode>
                <c:ptCount val="2"/>
                <c:pt idx="0">
                  <c:v>98.4234385909091</c:v>
                </c:pt>
                <c:pt idx="1">
                  <c:v>104.96474852727273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310-44BF-9BEA-00BF85422BC9}"/>
            </c:ext>
          </c:extLst>
        </c:ser>
        <c:ser>
          <c:idx val="3"/>
          <c:order val="3"/>
          <c:tx>
            <c:strRef>
              <c:f>'Peak 1-in-20 fig 3 &amp; tab 3'!$C$7</c:f>
              <c:strCache>
                <c:ptCount val="1"/>
                <c:pt idx="0">
                  <c:v>Exports to Ireland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'Peak 1-in-20 fig 3 &amp; tab 3'!$D$3:$E$3</c:f>
              <c:strCache>
                <c:ptCount val="2"/>
                <c:pt idx="0">
                  <c:v>2025/26</c:v>
                </c:pt>
                <c:pt idx="1">
                  <c:v>2026/27</c:v>
                </c:pt>
              </c:strCache>
            </c:strRef>
          </c:cat>
          <c:val>
            <c:numRef>
              <c:f>'Peak 1-in-20 fig 3 &amp; tab 3'!$D$7:$E$7</c:f>
              <c:numCache>
                <c:formatCode>0</c:formatCode>
                <c:ptCount val="2"/>
                <c:pt idx="0">
                  <c:v>39.159999999999997</c:v>
                </c:pt>
                <c:pt idx="1">
                  <c:v>39.418181818181814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310-44BF-9BEA-00BF85422B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29403023"/>
        <c:axId val="629400143"/>
      </c:barChart>
      <c:catAx>
        <c:axId val="6294030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29400143"/>
        <c:crosses val="autoZero"/>
        <c:auto val="1"/>
        <c:lblAlgn val="ctr"/>
        <c:lblOffset val="100"/>
        <c:noMultiLvlLbl val="0"/>
      </c:catAx>
      <c:valAx>
        <c:axId val="6294001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latin typeface="Tenorite" panose="00000500000000000000" pitchFamily="2" charset="0"/>
                  </a:rPr>
                  <a:t>mcm/d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294030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8268854164127305E-2"/>
          <c:y val="0.85558860169652695"/>
          <c:w val="0.90476239812128745"/>
          <c:h val="0.122766413709155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613525539403449"/>
          <c:y val="0.15310331497295684"/>
          <c:w val="0.82329645226193326"/>
          <c:h val="0.4592727981320833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'Supply margins tab 5 &amp; fig 5'!$K$31</c:f>
              <c:strCache>
                <c:ptCount val="1"/>
                <c:pt idx="0">
                  <c:v>1-in-20 peak demand </c:v>
                </c:pt>
              </c:strCache>
            </c:strRef>
          </c:tx>
          <c:spPr>
            <a:solidFill>
              <a:srgbClr val="008000"/>
            </a:solidFill>
            <a:ln>
              <a:noFill/>
            </a:ln>
            <a:effectLst/>
          </c:spPr>
          <c:invertIfNegative val="0"/>
          <c:cat>
            <c:strRef>
              <c:f>'Supply margins tab 5 &amp; fig 5'!$L$30:$N$30</c:f>
              <c:strCache>
                <c:ptCount val="3"/>
                <c:pt idx="0">
                  <c:v>Peak supply </c:v>
                </c:pt>
                <c:pt idx="1">
                  <c:v>Peak supply - largest loss</c:v>
                </c:pt>
                <c:pt idx="2">
                  <c:v>1-in-20 peak demand </c:v>
                </c:pt>
              </c:strCache>
            </c:strRef>
          </c:cat>
          <c:val>
            <c:numRef>
              <c:f>'Supply margins tab 5 &amp; fig 5'!$L$31:$N$31</c:f>
              <c:numCache>
                <c:formatCode>0</c:formatCode>
                <c:ptCount val="3"/>
                <c:pt idx="2">
                  <c:v>492.50860746293631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2C-49B0-B4EA-F1DEAF390F94}"/>
            </c:ext>
          </c:extLst>
        </c:ser>
        <c:ser>
          <c:idx val="3"/>
          <c:order val="1"/>
          <c:tx>
            <c:strRef>
              <c:f>'Supply margins tab 5 &amp; fig 5'!#REF!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'Supply margins tab 5 &amp; fig 5'!$L$30:$N$30</c:f>
              <c:strCache>
                <c:ptCount val="3"/>
                <c:pt idx="0">
                  <c:v>Peak supply </c:v>
                </c:pt>
                <c:pt idx="1">
                  <c:v>Peak supply - largest loss</c:v>
                </c:pt>
                <c:pt idx="2">
                  <c:v>1-in-20 peak demand </c:v>
                </c:pt>
              </c:strCache>
            </c:strRef>
          </c:cat>
          <c:val>
            <c:numRef>
              <c:f>'Supply margins tab 5 &amp; fig 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02C-49B0-B4EA-F1DEAF390F94}"/>
            </c:ext>
          </c:extLst>
        </c:ser>
        <c:ser>
          <c:idx val="6"/>
          <c:order val="4"/>
          <c:tx>
            <c:strRef>
              <c:f>'Supply margins tab 5 &amp; fig 5'!$K$33</c:f>
              <c:strCache>
                <c:ptCount val="1"/>
                <c:pt idx="0">
                  <c:v>1-in-20 non storage supply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'Supply margins tab 5 &amp; fig 5'!$L$30:$N$30</c:f>
              <c:strCache>
                <c:ptCount val="3"/>
                <c:pt idx="0">
                  <c:v>Peak supply </c:v>
                </c:pt>
                <c:pt idx="1">
                  <c:v>Peak supply - largest loss</c:v>
                </c:pt>
                <c:pt idx="2">
                  <c:v>1-in-20 peak demand </c:v>
                </c:pt>
              </c:strCache>
            </c:strRef>
          </c:cat>
          <c:val>
            <c:numRef>
              <c:f>'Supply margins tab 5 &amp; fig 5'!$L$33:$N$33</c:f>
              <c:numCache>
                <c:formatCode>0</c:formatCode>
                <c:ptCount val="3"/>
                <c:pt idx="0">
                  <c:v>478.38559521421814</c:v>
                </c:pt>
                <c:pt idx="1">
                  <c:v>397.02195885058177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02C-49B0-B4EA-F1DEAF390F94}"/>
            </c:ext>
          </c:extLst>
        </c:ser>
        <c:ser>
          <c:idx val="7"/>
          <c:order val="5"/>
          <c:tx>
            <c:strRef>
              <c:f>'Supply margins tab 5 &amp; fig 5'!$K$34</c:f>
              <c:strCache>
                <c:ptCount val="1"/>
                <c:pt idx="0">
                  <c:v>1-in-20 storage supply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'Supply margins tab 5 &amp; fig 5'!$L$30:$N$30</c:f>
              <c:strCache>
                <c:ptCount val="3"/>
                <c:pt idx="0">
                  <c:v>Peak supply </c:v>
                </c:pt>
                <c:pt idx="1">
                  <c:v>Peak supply - largest loss</c:v>
                </c:pt>
                <c:pt idx="2">
                  <c:v>1-in-20 peak demand </c:v>
                </c:pt>
              </c:strCache>
            </c:strRef>
          </c:cat>
          <c:val>
            <c:numRef>
              <c:f>'Supply margins tab 5 &amp; fig 5'!$L$34:$N$34</c:f>
              <c:numCache>
                <c:formatCode>0</c:formatCode>
                <c:ptCount val="3"/>
                <c:pt idx="0">
                  <c:v>113.3</c:v>
                </c:pt>
                <c:pt idx="1">
                  <c:v>113.3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02C-49B0-B4EA-F1DEAF390F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97801072"/>
        <c:axId val="1997797232"/>
        <c:extLst>
          <c:ext xmlns:c15="http://schemas.microsoft.com/office/drawing/2012/chart" uri="{02D57815-91ED-43cb-92C2-25804820EDAC}">
            <c15:filteredBarSeries>
              <c15:ser>
                <c:idx val="4"/>
                <c:order val="2"/>
                <c:tx>
                  <c:strRef>
                    <c:extLst>
                      <c:ext uri="{02D57815-91ED-43cb-92C2-25804820EDAC}">
                        <c15:formulaRef>
                          <c15:sqref>'Supply margins tab 5 &amp; fig 5'!$K$35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'Supply margins tab 5 &amp; fig 5'!$L$30:$N$30</c15:sqref>
                        </c15:formulaRef>
                      </c:ext>
                    </c:extLst>
                    <c:strCache>
                      <c:ptCount val="3"/>
                      <c:pt idx="0">
                        <c:v>Peak supply </c:v>
                      </c:pt>
                      <c:pt idx="1">
                        <c:v>Peak supply - largest loss</c:v>
                      </c:pt>
                      <c:pt idx="2">
                        <c:v>1-in-20 peak demand 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'Supply margins tab 5 &amp; fig 5'!$L$35:$N$35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C02C-49B0-B4EA-F1DEAF390F94}"/>
                  </c:ext>
                </c:extLst>
              </c15:ser>
            </c15:filteredBarSeries>
            <c15:filteredBarSeries>
              <c15:ser>
                <c:idx val="5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'Supply margins tab 5 &amp; fig 5'!$K$32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6">
                      <a:lumMod val="20000"/>
                      <a:lumOff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'Supply margins tab 5 &amp; fig 5'!$L$30:$N$30</c15:sqref>
                        </c15:formulaRef>
                      </c:ext>
                    </c:extLst>
                    <c:strCache>
                      <c:ptCount val="3"/>
                      <c:pt idx="0">
                        <c:v>Peak supply </c:v>
                      </c:pt>
                      <c:pt idx="1">
                        <c:v>Peak supply - largest loss</c:v>
                      </c:pt>
                      <c:pt idx="2">
                        <c:v>1-in-20 peak demand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'Supply margins tab 5 &amp; fig 5'!$L$32:$N$32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02C-49B0-B4EA-F1DEAF390F94}"/>
                  </c:ext>
                </c:extLst>
              </c15:ser>
            </c15:filteredBarSeries>
            <c15:filteredBarSeries>
              <c15:ser>
                <c:idx val="8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'Supply margins tab 5 &amp; fig 5'!$K$39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'Supply margins tab 5 &amp; fig 5'!$L$30:$N$30</c15:sqref>
                        </c15:formulaRef>
                      </c:ext>
                    </c:extLst>
                    <c:strCache>
                      <c:ptCount val="3"/>
                      <c:pt idx="0">
                        <c:v>Peak supply </c:v>
                      </c:pt>
                      <c:pt idx="1">
                        <c:v>Peak supply - largest loss</c:v>
                      </c:pt>
                      <c:pt idx="2">
                        <c:v>1-in-20 peak demand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'Supply margins tab 5 &amp; fig 5'!$L$39:$N$39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02C-49B0-B4EA-F1DEAF390F94}"/>
                  </c:ext>
                </c:extLst>
              </c15:ser>
            </c15:filteredBarSeries>
            <c15:filteredBarSeries>
              <c15:ser>
                <c:idx val="9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'Supply margins tab 5 &amp; fig 5'!$K$40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tx2">
                      <a:lumMod val="10000"/>
                      <a:lumOff val="9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'Supply margins tab 5 &amp; fig 5'!$L$30:$N$30</c15:sqref>
                        </c15:formulaRef>
                      </c:ext>
                    </c:extLst>
                    <c:strCache>
                      <c:ptCount val="3"/>
                      <c:pt idx="0">
                        <c:v>Peak supply </c:v>
                      </c:pt>
                      <c:pt idx="1">
                        <c:v>Peak supply - largest loss</c:v>
                      </c:pt>
                      <c:pt idx="2">
                        <c:v>1-in-20 peak demand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'Supply margins tab 5 &amp; fig 5'!$L$40:$N$40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02C-49B0-B4EA-F1DEAF390F94}"/>
                  </c:ext>
                </c:extLst>
              </c15:ser>
            </c15:filteredBarSeries>
            <c15:filteredBarSeries>
              <c15:ser>
                <c:idx val="10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'Supply margins tab 5 &amp; fig 5'!$K$41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rgbClr val="0070C0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'Supply margins tab 5 &amp; fig 5'!$L$30:$N$30</c15:sqref>
                        </c15:formulaRef>
                      </c:ext>
                    </c:extLst>
                    <c:strCache>
                      <c:ptCount val="3"/>
                      <c:pt idx="0">
                        <c:v>Peak supply </c:v>
                      </c:pt>
                      <c:pt idx="1">
                        <c:v>Peak supply - largest loss</c:v>
                      </c:pt>
                      <c:pt idx="2">
                        <c:v>1-in-20 peak demand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'Supply margins tab 5 &amp; fig 5'!$L$41:$N$41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C02C-49B0-B4EA-F1DEAF390F94}"/>
                  </c:ext>
                </c:extLst>
              </c15:ser>
            </c15:filteredBarSeries>
          </c:ext>
        </c:extLst>
      </c:barChart>
      <c:catAx>
        <c:axId val="1997801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97797232"/>
        <c:crosses val="autoZero"/>
        <c:auto val="1"/>
        <c:lblAlgn val="ctr"/>
        <c:lblOffset val="100"/>
        <c:noMultiLvlLbl val="0"/>
      </c:catAx>
      <c:valAx>
        <c:axId val="1997797232"/>
        <c:scaling>
          <c:orientation val="minMax"/>
          <c:max val="6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r>
                  <a:rPr lang="en-US">
                    <a:latin typeface="Tenorite" panose="00000500000000000000" pitchFamily="2" charset="0"/>
                  </a:rPr>
                  <a:t>mcm/d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enorite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97801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>
        <c:manualLayout>
          <c:xMode val="edge"/>
          <c:yMode val="edge"/>
          <c:x val="7.2283866815498643E-2"/>
          <c:y val="0.73557217227168659"/>
          <c:w val="0.82478092537283421"/>
          <c:h val="0.240439817955560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000">
                <a:latin typeface="Tenorite" panose="00000500000000000000" pitchFamily="2" charset="0"/>
              </a:rPr>
              <a:t>GB storage stocks</a:t>
            </a:r>
            <a:r>
              <a:rPr lang="en-GB" sz="1000" baseline="0">
                <a:latin typeface="Tenorite" panose="00000500000000000000" pitchFamily="2" charset="0"/>
              </a:rPr>
              <a:t> 2024/25 and 2025/26</a:t>
            </a:r>
            <a:endParaRPr lang="en-GB" sz="1000">
              <a:latin typeface="Tenorite" panose="00000500000000000000" pitchFamily="2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11773105048981178"/>
          <c:y val="0.10882736963271601"/>
          <c:w val="0.85335084139389861"/>
          <c:h val="0.68569596581776049"/>
        </c:manualLayout>
      </c:layout>
      <c:lineChart>
        <c:grouping val="standard"/>
        <c:varyColors val="0"/>
        <c:ser>
          <c:idx val="0"/>
          <c:order val="0"/>
          <c:tx>
            <c:strRef>
              <c:f>'GB StorageStock fig 6 '!$B$3</c:f>
              <c:strCache>
                <c:ptCount val="1"/>
                <c:pt idx="0">
                  <c:v>2024/25</c:v>
                </c:pt>
              </c:strCache>
            </c:strRef>
          </c:tx>
          <c:spPr>
            <a:ln w="19050" cap="rnd">
              <a:solidFill>
                <a:srgbClr val="AED952"/>
              </a:solidFill>
              <a:round/>
            </a:ln>
            <a:effectLst/>
          </c:spPr>
          <c:marker>
            <c:symbol val="none"/>
          </c:marker>
          <c:cat>
            <c:numRef>
              <c:f>'GB StorageStock fig 6 '!$A$4:$A$368</c:f>
              <c:numCache>
                <c:formatCode>d\-mmm</c:formatCode>
                <c:ptCount val="365"/>
                <c:pt idx="0">
                  <c:v>37895</c:v>
                </c:pt>
                <c:pt idx="1">
                  <c:v>37896</c:v>
                </c:pt>
                <c:pt idx="2">
                  <c:v>37897</c:v>
                </c:pt>
                <c:pt idx="3">
                  <c:v>37898</c:v>
                </c:pt>
                <c:pt idx="4">
                  <c:v>37899</c:v>
                </c:pt>
                <c:pt idx="5">
                  <c:v>37900</c:v>
                </c:pt>
                <c:pt idx="6">
                  <c:v>37901</c:v>
                </c:pt>
                <c:pt idx="7">
                  <c:v>37902</c:v>
                </c:pt>
                <c:pt idx="8">
                  <c:v>37903</c:v>
                </c:pt>
                <c:pt idx="9">
                  <c:v>37904</c:v>
                </c:pt>
                <c:pt idx="10">
                  <c:v>37905</c:v>
                </c:pt>
                <c:pt idx="11">
                  <c:v>37906</c:v>
                </c:pt>
                <c:pt idx="12">
                  <c:v>37907</c:v>
                </c:pt>
                <c:pt idx="13">
                  <c:v>37908</c:v>
                </c:pt>
                <c:pt idx="14">
                  <c:v>37909</c:v>
                </c:pt>
                <c:pt idx="15">
                  <c:v>37910</c:v>
                </c:pt>
                <c:pt idx="16">
                  <c:v>37911</c:v>
                </c:pt>
                <c:pt idx="17">
                  <c:v>37912</c:v>
                </c:pt>
                <c:pt idx="18">
                  <c:v>37913</c:v>
                </c:pt>
                <c:pt idx="19">
                  <c:v>37914</c:v>
                </c:pt>
                <c:pt idx="20">
                  <c:v>37915</c:v>
                </c:pt>
                <c:pt idx="21">
                  <c:v>37916</c:v>
                </c:pt>
                <c:pt idx="22">
                  <c:v>37917</c:v>
                </c:pt>
                <c:pt idx="23">
                  <c:v>37918</c:v>
                </c:pt>
                <c:pt idx="24">
                  <c:v>37919</c:v>
                </c:pt>
                <c:pt idx="25">
                  <c:v>37920</c:v>
                </c:pt>
                <c:pt idx="26">
                  <c:v>37921</c:v>
                </c:pt>
                <c:pt idx="27">
                  <c:v>37922</c:v>
                </c:pt>
                <c:pt idx="28">
                  <c:v>37923</c:v>
                </c:pt>
                <c:pt idx="29">
                  <c:v>37924</c:v>
                </c:pt>
                <c:pt idx="30">
                  <c:v>37925</c:v>
                </c:pt>
                <c:pt idx="31">
                  <c:v>37926</c:v>
                </c:pt>
                <c:pt idx="32">
                  <c:v>37927</c:v>
                </c:pt>
                <c:pt idx="33">
                  <c:v>37928</c:v>
                </c:pt>
                <c:pt idx="34">
                  <c:v>37929</c:v>
                </c:pt>
                <c:pt idx="35">
                  <c:v>37930</c:v>
                </c:pt>
                <c:pt idx="36">
                  <c:v>37931</c:v>
                </c:pt>
                <c:pt idx="37">
                  <c:v>37932</c:v>
                </c:pt>
                <c:pt idx="38">
                  <c:v>37933</c:v>
                </c:pt>
                <c:pt idx="39">
                  <c:v>37934</c:v>
                </c:pt>
                <c:pt idx="40">
                  <c:v>37935</c:v>
                </c:pt>
                <c:pt idx="41">
                  <c:v>37936</c:v>
                </c:pt>
                <c:pt idx="42">
                  <c:v>37937</c:v>
                </c:pt>
                <c:pt idx="43">
                  <c:v>37938</c:v>
                </c:pt>
                <c:pt idx="44">
                  <c:v>37939</c:v>
                </c:pt>
                <c:pt idx="45">
                  <c:v>37940</c:v>
                </c:pt>
                <c:pt idx="46">
                  <c:v>37941</c:v>
                </c:pt>
                <c:pt idx="47">
                  <c:v>37942</c:v>
                </c:pt>
                <c:pt idx="48">
                  <c:v>37943</c:v>
                </c:pt>
                <c:pt idx="49">
                  <c:v>37944</c:v>
                </c:pt>
                <c:pt idx="50">
                  <c:v>37945</c:v>
                </c:pt>
                <c:pt idx="51">
                  <c:v>37946</c:v>
                </c:pt>
                <c:pt idx="52">
                  <c:v>37947</c:v>
                </c:pt>
                <c:pt idx="53">
                  <c:v>37948</c:v>
                </c:pt>
                <c:pt idx="54">
                  <c:v>37949</c:v>
                </c:pt>
                <c:pt idx="55">
                  <c:v>37950</c:v>
                </c:pt>
                <c:pt idx="56">
                  <c:v>37951</c:v>
                </c:pt>
                <c:pt idx="57">
                  <c:v>37952</c:v>
                </c:pt>
                <c:pt idx="58">
                  <c:v>37953</c:v>
                </c:pt>
                <c:pt idx="59">
                  <c:v>37954</c:v>
                </c:pt>
                <c:pt idx="60">
                  <c:v>37955</c:v>
                </c:pt>
                <c:pt idx="61">
                  <c:v>37956</c:v>
                </c:pt>
                <c:pt idx="62">
                  <c:v>37957</c:v>
                </c:pt>
                <c:pt idx="63">
                  <c:v>37958</c:v>
                </c:pt>
                <c:pt idx="64">
                  <c:v>37959</c:v>
                </c:pt>
                <c:pt idx="65">
                  <c:v>37960</c:v>
                </c:pt>
                <c:pt idx="66">
                  <c:v>37961</c:v>
                </c:pt>
                <c:pt idx="67">
                  <c:v>37962</c:v>
                </c:pt>
                <c:pt idx="68">
                  <c:v>37963</c:v>
                </c:pt>
                <c:pt idx="69">
                  <c:v>37964</c:v>
                </c:pt>
                <c:pt idx="70">
                  <c:v>37965</c:v>
                </c:pt>
                <c:pt idx="71">
                  <c:v>37966</c:v>
                </c:pt>
                <c:pt idx="72">
                  <c:v>37967</c:v>
                </c:pt>
                <c:pt idx="73">
                  <c:v>37968</c:v>
                </c:pt>
                <c:pt idx="74">
                  <c:v>37969</c:v>
                </c:pt>
                <c:pt idx="75">
                  <c:v>37970</c:v>
                </c:pt>
                <c:pt idx="76">
                  <c:v>37971</c:v>
                </c:pt>
                <c:pt idx="77">
                  <c:v>37972</c:v>
                </c:pt>
                <c:pt idx="78">
                  <c:v>37973</c:v>
                </c:pt>
                <c:pt idx="79">
                  <c:v>37974</c:v>
                </c:pt>
                <c:pt idx="80">
                  <c:v>37975</c:v>
                </c:pt>
                <c:pt idx="81">
                  <c:v>37976</c:v>
                </c:pt>
                <c:pt idx="82">
                  <c:v>37977</c:v>
                </c:pt>
                <c:pt idx="83">
                  <c:v>37978</c:v>
                </c:pt>
                <c:pt idx="84">
                  <c:v>37979</c:v>
                </c:pt>
                <c:pt idx="85">
                  <c:v>37980</c:v>
                </c:pt>
                <c:pt idx="86">
                  <c:v>37981</c:v>
                </c:pt>
                <c:pt idx="87">
                  <c:v>37982</c:v>
                </c:pt>
                <c:pt idx="88">
                  <c:v>37983</c:v>
                </c:pt>
                <c:pt idx="89">
                  <c:v>37984</c:v>
                </c:pt>
                <c:pt idx="90">
                  <c:v>37985</c:v>
                </c:pt>
                <c:pt idx="91">
                  <c:v>37986</c:v>
                </c:pt>
                <c:pt idx="92">
                  <c:v>37987</c:v>
                </c:pt>
                <c:pt idx="93">
                  <c:v>37988</c:v>
                </c:pt>
                <c:pt idx="94">
                  <c:v>37989</c:v>
                </c:pt>
                <c:pt idx="95">
                  <c:v>37990</c:v>
                </c:pt>
                <c:pt idx="96">
                  <c:v>37991</c:v>
                </c:pt>
                <c:pt idx="97">
                  <c:v>37992</c:v>
                </c:pt>
                <c:pt idx="98">
                  <c:v>37993</c:v>
                </c:pt>
                <c:pt idx="99">
                  <c:v>37994</c:v>
                </c:pt>
                <c:pt idx="100">
                  <c:v>37995</c:v>
                </c:pt>
                <c:pt idx="101">
                  <c:v>37996</c:v>
                </c:pt>
                <c:pt idx="102">
                  <c:v>37997</c:v>
                </c:pt>
                <c:pt idx="103">
                  <c:v>37998</c:v>
                </c:pt>
                <c:pt idx="104">
                  <c:v>37999</c:v>
                </c:pt>
                <c:pt idx="105">
                  <c:v>38000</c:v>
                </c:pt>
                <c:pt idx="106">
                  <c:v>38001</c:v>
                </c:pt>
                <c:pt idx="107">
                  <c:v>38002</c:v>
                </c:pt>
                <c:pt idx="108">
                  <c:v>38003</c:v>
                </c:pt>
                <c:pt idx="109">
                  <c:v>38004</c:v>
                </c:pt>
                <c:pt idx="110">
                  <c:v>38005</c:v>
                </c:pt>
                <c:pt idx="111">
                  <c:v>38006</c:v>
                </c:pt>
                <c:pt idx="112">
                  <c:v>38007</c:v>
                </c:pt>
                <c:pt idx="113">
                  <c:v>38008</c:v>
                </c:pt>
                <c:pt idx="114">
                  <c:v>38009</c:v>
                </c:pt>
                <c:pt idx="115">
                  <c:v>38010</c:v>
                </c:pt>
                <c:pt idx="116">
                  <c:v>38011</c:v>
                </c:pt>
                <c:pt idx="117">
                  <c:v>38012</c:v>
                </c:pt>
                <c:pt idx="118">
                  <c:v>38013</c:v>
                </c:pt>
                <c:pt idx="119">
                  <c:v>38014</c:v>
                </c:pt>
                <c:pt idx="120">
                  <c:v>38015</c:v>
                </c:pt>
                <c:pt idx="121">
                  <c:v>38016</c:v>
                </c:pt>
                <c:pt idx="122">
                  <c:v>38017</c:v>
                </c:pt>
                <c:pt idx="123">
                  <c:v>38018</c:v>
                </c:pt>
                <c:pt idx="124">
                  <c:v>38019</c:v>
                </c:pt>
                <c:pt idx="125">
                  <c:v>38020</c:v>
                </c:pt>
                <c:pt idx="126">
                  <c:v>38021</c:v>
                </c:pt>
                <c:pt idx="127">
                  <c:v>38022</c:v>
                </c:pt>
                <c:pt idx="128">
                  <c:v>38023</c:v>
                </c:pt>
                <c:pt idx="129">
                  <c:v>38024</c:v>
                </c:pt>
                <c:pt idx="130">
                  <c:v>38025</c:v>
                </c:pt>
                <c:pt idx="131">
                  <c:v>38026</c:v>
                </c:pt>
                <c:pt idx="132">
                  <c:v>38027</c:v>
                </c:pt>
                <c:pt idx="133">
                  <c:v>38028</c:v>
                </c:pt>
                <c:pt idx="134">
                  <c:v>38029</c:v>
                </c:pt>
                <c:pt idx="135">
                  <c:v>38030</c:v>
                </c:pt>
                <c:pt idx="136">
                  <c:v>38031</c:v>
                </c:pt>
                <c:pt idx="137">
                  <c:v>38032</c:v>
                </c:pt>
                <c:pt idx="138">
                  <c:v>38033</c:v>
                </c:pt>
                <c:pt idx="139">
                  <c:v>38034</c:v>
                </c:pt>
                <c:pt idx="140">
                  <c:v>38035</c:v>
                </c:pt>
                <c:pt idx="141">
                  <c:v>38036</c:v>
                </c:pt>
                <c:pt idx="142">
                  <c:v>38037</c:v>
                </c:pt>
                <c:pt idx="143">
                  <c:v>38038</c:v>
                </c:pt>
                <c:pt idx="144">
                  <c:v>38039</c:v>
                </c:pt>
                <c:pt idx="145">
                  <c:v>38040</c:v>
                </c:pt>
                <c:pt idx="146">
                  <c:v>38041</c:v>
                </c:pt>
                <c:pt idx="147">
                  <c:v>38042</c:v>
                </c:pt>
                <c:pt idx="148">
                  <c:v>38043</c:v>
                </c:pt>
                <c:pt idx="149">
                  <c:v>38044</c:v>
                </c:pt>
                <c:pt idx="150">
                  <c:v>38045</c:v>
                </c:pt>
                <c:pt idx="151">
                  <c:v>38047</c:v>
                </c:pt>
                <c:pt idx="152">
                  <c:v>38048</c:v>
                </c:pt>
                <c:pt idx="153">
                  <c:v>38049</c:v>
                </c:pt>
                <c:pt idx="154">
                  <c:v>38050</c:v>
                </c:pt>
                <c:pt idx="155">
                  <c:v>38051</c:v>
                </c:pt>
                <c:pt idx="156">
                  <c:v>38052</c:v>
                </c:pt>
                <c:pt idx="157">
                  <c:v>38053</c:v>
                </c:pt>
                <c:pt idx="158">
                  <c:v>38054</c:v>
                </c:pt>
                <c:pt idx="159">
                  <c:v>38055</c:v>
                </c:pt>
                <c:pt idx="160">
                  <c:v>38056</c:v>
                </c:pt>
                <c:pt idx="161">
                  <c:v>38057</c:v>
                </c:pt>
                <c:pt idx="162">
                  <c:v>38058</c:v>
                </c:pt>
                <c:pt idx="163">
                  <c:v>38059</c:v>
                </c:pt>
                <c:pt idx="164">
                  <c:v>38060</c:v>
                </c:pt>
                <c:pt idx="165">
                  <c:v>38061</c:v>
                </c:pt>
                <c:pt idx="166">
                  <c:v>38062</c:v>
                </c:pt>
                <c:pt idx="167">
                  <c:v>38063</c:v>
                </c:pt>
                <c:pt idx="168">
                  <c:v>38064</c:v>
                </c:pt>
                <c:pt idx="169">
                  <c:v>38065</c:v>
                </c:pt>
                <c:pt idx="170">
                  <c:v>38066</c:v>
                </c:pt>
                <c:pt idx="171">
                  <c:v>38067</c:v>
                </c:pt>
                <c:pt idx="172">
                  <c:v>38068</c:v>
                </c:pt>
                <c:pt idx="173">
                  <c:v>38069</c:v>
                </c:pt>
                <c:pt idx="174">
                  <c:v>38070</c:v>
                </c:pt>
                <c:pt idx="175">
                  <c:v>38071</c:v>
                </c:pt>
                <c:pt idx="176">
                  <c:v>38072</c:v>
                </c:pt>
                <c:pt idx="177">
                  <c:v>38073</c:v>
                </c:pt>
                <c:pt idx="178">
                  <c:v>38074</c:v>
                </c:pt>
                <c:pt idx="179">
                  <c:v>38075</c:v>
                </c:pt>
                <c:pt idx="180">
                  <c:v>38076</c:v>
                </c:pt>
                <c:pt idx="181">
                  <c:v>38077</c:v>
                </c:pt>
                <c:pt idx="182">
                  <c:v>38078</c:v>
                </c:pt>
                <c:pt idx="183">
                  <c:v>38079</c:v>
                </c:pt>
                <c:pt idx="184">
                  <c:v>38080</c:v>
                </c:pt>
                <c:pt idx="185">
                  <c:v>38081</c:v>
                </c:pt>
                <c:pt idx="186">
                  <c:v>38082</c:v>
                </c:pt>
                <c:pt idx="187">
                  <c:v>38083</c:v>
                </c:pt>
                <c:pt idx="188">
                  <c:v>38084</c:v>
                </c:pt>
                <c:pt idx="189">
                  <c:v>38085</c:v>
                </c:pt>
                <c:pt idx="190">
                  <c:v>38086</c:v>
                </c:pt>
                <c:pt idx="191">
                  <c:v>38087</c:v>
                </c:pt>
                <c:pt idx="192">
                  <c:v>38088</c:v>
                </c:pt>
                <c:pt idx="193">
                  <c:v>38089</c:v>
                </c:pt>
                <c:pt idx="194">
                  <c:v>38090</c:v>
                </c:pt>
                <c:pt idx="195">
                  <c:v>38091</c:v>
                </c:pt>
                <c:pt idx="196">
                  <c:v>38092</c:v>
                </c:pt>
                <c:pt idx="197">
                  <c:v>38093</c:v>
                </c:pt>
                <c:pt idx="198">
                  <c:v>38094</c:v>
                </c:pt>
                <c:pt idx="199">
                  <c:v>38095</c:v>
                </c:pt>
                <c:pt idx="200">
                  <c:v>38096</c:v>
                </c:pt>
                <c:pt idx="201">
                  <c:v>38097</c:v>
                </c:pt>
                <c:pt idx="202">
                  <c:v>38098</c:v>
                </c:pt>
                <c:pt idx="203">
                  <c:v>38099</c:v>
                </c:pt>
                <c:pt idx="204">
                  <c:v>38100</c:v>
                </c:pt>
                <c:pt idx="205">
                  <c:v>38101</c:v>
                </c:pt>
                <c:pt idx="206">
                  <c:v>38102</c:v>
                </c:pt>
                <c:pt idx="207">
                  <c:v>38103</c:v>
                </c:pt>
                <c:pt idx="208">
                  <c:v>38104</c:v>
                </c:pt>
                <c:pt idx="209">
                  <c:v>38105</c:v>
                </c:pt>
                <c:pt idx="210">
                  <c:v>38106</c:v>
                </c:pt>
                <c:pt idx="211">
                  <c:v>38107</c:v>
                </c:pt>
                <c:pt idx="212">
                  <c:v>38108</c:v>
                </c:pt>
                <c:pt idx="213">
                  <c:v>38109</c:v>
                </c:pt>
                <c:pt idx="214">
                  <c:v>38110</c:v>
                </c:pt>
                <c:pt idx="215">
                  <c:v>38111</c:v>
                </c:pt>
                <c:pt idx="216">
                  <c:v>38112</c:v>
                </c:pt>
                <c:pt idx="217">
                  <c:v>38113</c:v>
                </c:pt>
                <c:pt idx="218">
                  <c:v>38114</c:v>
                </c:pt>
                <c:pt idx="219">
                  <c:v>38115</c:v>
                </c:pt>
                <c:pt idx="220">
                  <c:v>38116</c:v>
                </c:pt>
                <c:pt idx="221">
                  <c:v>38117</c:v>
                </c:pt>
                <c:pt idx="222">
                  <c:v>38118</c:v>
                </c:pt>
                <c:pt idx="223">
                  <c:v>38119</c:v>
                </c:pt>
                <c:pt idx="224">
                  <c:v>38120</c:v>
                </c:pt>
                <c:pt idx="225">
                  <c:v>38121</c:v>
                </c:pt>
                <c:pt idx="226">
                  <c:v>38122</c:v>
                </c:pt>
                <c:pt idx="227">
                  <c:v>38123</c:v>
                </c:pt>
                <c:pt idx="228">
                  <c:v>38124</c:v>
                </c:pt>
                <c:pt idx="229">
                  <c:v>38125</c:v>
                </c:pt>
                <c:pt idx="230">
                  <c:v>38126</c:v>
                </c:pt>
                <c:pt idx="231">
                  <c:v>38127</c:v>
                </c:pt>
                <c:pt idx="232">
                  <c:v>38128</c:v>
                </c:pt>
                <c:pt idx="233">
                  <c:v>38129</c:v>
                </c:pt>
                <c:pt idx="234">
                  <c:v>38130</c:v>
                </c:pt>
                <c:pt idx="235">
                  <c:v>38131</c:v>
                </c:pt>
                <c:pt idx="236">
                  <c:v>38132</c:v>
                </c:pt>
                <c:pt idx="237">
                  <c:v>38133</c:v>
                </c:pt>
                <c:pt idx="238">
                  <c:v>38134</c:v>
                </c:pt>
                <c:pt idx="239">
                  <c:v>38135</c:v>
                </c:pt>
                <c:pt idx="240">
                  <c:v>38136</c:v>
                </c:pt>
                <c:pt idx="241">
                  <c:v>38137</c:v>
                </c:pt>
                <c:pt idx="242">
                  <c:v>38138</c:v>
                </c:pt>
                <c:pt idx="243">
                  <c:v>38139</c:v>
                </c:pt>
                <c:pt idx="244">
                  <c:v>38140</c:v>
                </c:pt>
                <c:pt idx="245">
                  <c:v>38141</c:v>
                </c:pt>
                <c:pt idx="246">
                  <c:v>38142</c:v>
                </c:pt>
                <c:pt idx="247">
                  <c:v>38143</c:v>
                </c:pt>
                <c:pt idx="248">
                  <c:v>38144</c:v>
                </c:pt>
                <c:pt idx="249">
                  <c:v>38145</c:v>
                </c:pt>
                <c:pt idx="250">
                  <c:v>38146</c:v>
                </c:pt>
                <c:pt idx="251">
                  <c:v>38147</c:v>
                </c:pt>
                <c:pt idx="252">
                  <c:v>38148</c:v>
                </c:pt>
                <c:pt idx="253">
                  <c:v>38149</c:v>
                </c:pt>
                <c:pt idx="254">
                  <c:v>38150</c:v>
                </c:pt>
                <c:pt idx="255">
                  <c:v>38151</c:v>
                </c:pt>
                <c:pt idx="256">
                  <c:v>38152</c:v>
                </c:pt>
                <c:pt idx="257">
                  <c:v>38153</c:v>
                </c:pt>
                <c:pt idx="258">
                  <c:v>38154</c:v>
                </c:pt>
                <c:pt idx="259">
                  <c:v>38155</c:v>
                </c:pt>
                <c:pt idx="260">
                  <c:v>38156</c:v>
                </c:pt>
                <c:pt idx="261">
                  <c:v>38157</c:v>
                </c:pt>
                <c:pt idx="262">
                  <c:v>38158</c:v>
                </c:pt>
                <c:pt idx="263">
                  <c:v>38159</c:v>
                </c:pt>
                <c:pt idx="264">
                  <c:v>38160</c:v>
                </c:pt>
                <c:pt idx="265">
                  <c:v>38161</c:v>
                </c:pt>
                <c:pt idx="266">
                  <c:v>38162</c:v>
                </c:pt>
                <c:pt idx="267">
                  <c:v>38163</c:v>
                </c:pt>
                <c:pt idx="268">
                  <c:v>38164</c:v>
                </c:pt>
                <c:pt idx="269">
                  <c:v>38165</c:v>
                </c:pt>
                <c:pt idx="270">
                  <c:v>38166</c:v>
                </c:pt>
                <c:pt idx="271">
                  <c:v>38167</c:v>
                </c:pt>
                <c:pt idx="272">
                  <c:v>38168</c:v>
                </c:pt>
                <c:pt idx="273">
                  <c:v>38169</c:v>
                </c:pt>
                <c:pt idx="274">
                  <c:v>38170</c:v>
                </c:pt>
                <c:pt idx="275">
                  <c:v>38171</c:v>
                </c:pt>
                <c:pt idx="276">
                  <c:v>38172</c:v>
                </c:pt>
                <c:pt idx="277">
                  <c:v>38173</c:v>
                </c:pt>
                <c:pt idx="278">
                  <c:v>38174</c:v>
                </c:pt>
                <c:pt idx="279">
                  <c:v>38175</c:v>
                </c:pt>
                <c:pt idx="280">
                  <c:v>38176</c:v>
                </c:pt>
                <c:pt idx="281">
                  <c:v>38177</c:v>
                </c:pt>
                <c:pt idx="282">
                  <c:v>38178</c:v>
                </c:pt>
                <c:pt idx="283">
                  <c:v>38179</c:v>
                </c:pt>
                <c:pt idx="284">
                  <c:v>38180</c:v>
                </c:pt>
                <c:pt idx="285">
                  <c:v>38181</c:v>
                </c:pt>
                <c:pt idx="286">
                  <c:v>38182</c:v>
                </c:pt>
                <c:pt idx="287">
                  <c:v>38183</c:v>
                </c:pt>
                <c:pt idx="288">
                  <c:v>38184</c:v>
                </c:pt>
                <c:pt idx="289">
                  <c:v>38185</c:v>
                </c:pt>
                <c:pt idx="290">
                  <c:v>38186</c:v>
                </c:pt>
                <c:pt idx="291">
                  <c:v>38187</c:v>
                </c:pt>
                <c:pt idx="292">
                  <c:v>38188</c:v>
                </c:pt>
                <c:pt idx="293">
                  <c:v>38189</c:v>
                </c:pt>
                <c:pt idx="294">
                  <c:v>38190</c:v>
                </c:pt>
                <c:pt idx="295">
                  <c:v>38191</c:v>
                </c:pt>
                <c:pt idx="296">
                  <c:v>38192</c:v>
                </c:pt>
                <c:pt idx="297">
                  <c:v>38193</c:v>
                </c:pt>
                <c:pt idx="298">
                  <c:v>38194</c:v>
                </c:pt>
                <c:pt idx="299">
                  <c:v>38195</c:v>
                </c:pt>
                <c:pt idx="300">
                  <c:v>38196</c:v>
                </c:pt>
                <c:pt idx="301">
                  <c:v>38197</c:v>
                </c:pt>
                <c:pt idx="302">
                  <c:v>38198</c:v>
                </c:pt>
                <c:pt idx="303">
                  <c:v>38199</c:v>
                </c:pt>
                <c:pt idx="304">
                  <c:v>38200</c:v>
                </c:pt>
                <c:pt idx="305">
                  <c:v>38201</c:v>
                </c:pt>
                <c:pt idx="306">
                  <c:v>38202</c:v>
                </c:pt>
                <c:pt idx="307">
                  <c:v>38203</c:v>
                </c:pt>
                <c:pt idx="308">
                  <c:v>38204</c:v>
                </c:pt>
                <c:pt idx="309">
                  <c:v>38205</c:v>
                </c:pt>
                <c:pt idx="310">
                  <c:v>38206</c:v>
                </c:pt>
                <c:pt idx="311">
                  <c:v>38207</c:v>
                </c:pt>
                <c:pt idx="312">
                  <c:v>38208</c:v>
                </c:pt>
                <c:pt idx="313">
                  <c:v>38209</c:v>
                </c:pt>
                <c:pt idx="314">
                  <c:v>38210</c:v>
                </c:pt>
                <c:pt idx="315">
                  <c:v>38211</c:v>
                </c:pt>
                <c:pt idx="316">
                  <c:v>38212</c:v>
                </c:pt>
                <c:pt idx="317">
                  <c:v>38213</c:v>
                </c:pt>
                <c:pt idx="318">
                  <c:v>38214</c:v>
                </c:pt>
                <c:pt idx="319">
                  <c:v>38215</c:v>
                </c:pt>
                <c:pt idx="320">
                  <c:v>38216</c:v>
                </c:pt>
                <c:pt idx="321">
                  <c:v>38217</c:v>
                </c:pt>
                <c:pt idx="322">
                  <c:v>38218</c:v>
                </c:pt>
                <c:pt idx="323">
                  <c:v>38219</c:v>
                </c:pt>
                <c:pt idx="324">
                  <c:v>38220</c:v>
                </c:pt>
                <c:pt idx="325">
                  <c:v>38221</c:v>
                </c:pt>
                <c:pt idx="326">
                  <c:v>38222</c:v>
                </c:pt>
                <c:pt idx="327">
                  <c:v>38223</c:v>
                </c:pt>
                <c:pt idx="328">
                  <c:v>38224</c:v>
                </c:pt>
                <c:pt idx="329">
                  <c:v>38225</c:v>
                </c:pt>
                <c:pt idx="330">
                  <c:v>38226</c:v>
                </c:pt>
                <c:pt idx="331">
                  <c:v>38227</c:v>
                </c:pt>
                <c:pt idx="332">
                  <c:v>38228</c:v>
                </c:pt>
                <c:pt idx="333">
                  <c:v>38229</c:v>
                </c:pt>
                <c:pt idx="334">
                  <c:v>38230</c:v>
                </c:pt>
                <c:pt idx="335">
                  <c:v>38231</c:v>
                </c:pt>
                <c:pt idx="336">
                  <c:v>38232</c:v>
                </c:pt>
                <c:pt idx="337">
                  <c:v>38233</c:v>
                </c:pt>
                <c:pt idx="338">
                  <c:v>38234</c:v>
                </c:pt>
                <c:pt idx="339">
                  <c:v>38235</c:v>
                </c:pt>
                <c:pt idx="340">
                  <c:v>38236</c:v>
                </c:pt>
                <c:pt idx="341">
                  <c:v>38237</c:v>
                </c:pt>
                <c:pt idx="342">
                  <c:v>38238</c:v>
                </c:pt>
                <c:pt idx="343">
                  <c:v>38239</c:v>
                </c:pt>
                <c:pt idx="344">
                  <c:v>38240</c:v>
                </c:pt>
                <c:pt idx="345">
                  <c:v>38241</c:v>
                </c:pt>
                <c:pt idx="346">
                  <c:v>38242</c:v>
                </c:pt>
                <c:pt idx="347">
                  <c:v>38243</c:v>
                </c:pt>
                <c:pt idx="348">
                  <c:v>38244</c:v>
                </c:pt>
                <c:pt idx="349">
                  <c:v>38245</c:v>
                </c:pt>
                <c:pt idx="350">
                  <c:v>38246</c:v>
                </c:pt>
                <c:pt idx="351">
                  <c:v>38247</c:v>
                </c:pt>
                <c:pt idx="352">
                  <c:v>38248</c:v>
                </c:pt>
                <c:pt idx="353">
                  <c:v>38249</c:v>
                </c:pt>
                <c:pt idx="354">
                  <c:v>38250</c:v>
                </c:pt>
                <c:pt idx="355">
                  <c:v>38251</c:v>
                </c:pt>
                <c:pt idx="356">
                  <c:v>38252</c:v>
                </c:pt>
                <c:pt idx="357">
                  <c:v>38253</c:v>
                </c:pt>
                <c:pt idx="358">
                  <c:v>38254</c:v>
                </c:pt>
                <c:pt idx="359">
                  <c:v>38255</c:v>
                </c:pt>
                <c:pt idx="360">
                  <c:v>38256</c:v>
                </c:pt>
                <c:pt idx="361">
                  <c:v>38257</c:v>
                </c:pt>
                <c:pt idx="362">
                  <c:v>38258</c:v>
                </c:pt>
                <c:pt idx="363">
                  <c:v>38259</c:v>
                </c:pt>
                <c:pt idx="364">
                  <c:v>38260</c:v>
                </c:pt>
              </c:numCache>
            </c:numRef>
          </c:cat>
          <c:val>
            <c:numRef>
              <c:f>'GB StorageStock fig 6 '!$B$4:$B$368</c:f>
              <c:numCache>
                <c:formatCode>0</c:formatCode>
                <c:ptCount val="365"/>
                <c:pt idx="0">
                  <c:v>1008.957722</c:v>
                </c:pt>
                <c:pt idx="1">
                  <c:v>1009.699249</c:v>
                </c:pt>
                <c:pt idx="2">
                  <c:v>1007.434269</c:v>
                </c:pt>
                <c:pt idx="3">
                  <c:v>1017.3624160000001</c:v>
                </c:pt>
                <c:pt idx="4">
                  <c:v>1138.745201</c:v>
                </c:pt>
                <c:pt idx="5">
                  <c:v>1176.0078940000001</c:v>
                </c:pt>
                <c:pt idx="6">
                  <c:v>1205.8000280000001</c:v>
                </c:pt>
                <c:pt idx="7">
                  <c:v>1219.3378789999999</c:v>
                </c:pt>
                <c:pt idx="8">
                  <c:v>1251.1760159999999</c:v>
                </c:pt>
                <c:pt idx="9">
                  <c:v>1275.782447</c:v>
                </c:pt>
                <c:pt idx="10">
                  <c:v>1273.8679010000001</c:v>
                </c:pt>
                <c:pt idx="11">
                  <c:v>1250.705573</c:v>
                </c:pt>
                <c:pt idx="12">
                  <c:v>1275.3793129999999</c:v>
                </c:pt>
                <c:pt idx="13">
                  <c:v>1248.701364</c:v>
                </c:pt>
                <c:pt idx="14">
                  <c:v>1215.9343730000001</c:v>
                </c:pt>
                <c:pt idx="15">
                  <c:v>1211.711157</c:v>
                </c:pt>
                <c:pt idx="16">
                  <c:v>1228.0158899999999</c:v>
                </c:pt>
                <c:pt idx="17">
                  <c:v>1239.1516280000001</c:v>
                </c:pt>
                <c:pt idx="18">
                  <c:v>1253.3117810000001</c:v>
                </c:pt>
                <c:pt idx="19">
                  <c:v>1292.2703899999999</c:v>
                </c:pt>
                <c:pt idx="20">
                  <c:v>1336.232968</c:v>
                </c:pt>
                <c:pt idx="21">
                  <c:v>1328.462595</c:v>
                </c:pt>
                <c:pt idx="22">
                  <c:v>1327.0050940000001</c:v>
                </c:pt>
                <c:pt idx="23">
                  <c:v>1333.7792899999999</c:v>
                </c:pt>
                <c:pt idx="24">
                  <c:v>1354.6037429999999</c:v>
                </c:pt>
                <c:pt idx="25">
                  <c:v>1367.6882390000001</c:v>
                </c:pt>
                <c:pt idx="26">
                  <c:v>1432.0700787727246</c:v>
                </c:pt>
                <c:pt idx="27">
                  <c:v>1276.5383200000001</c:v>
                </c:pt>
                <c:pt idx="28">
                  <c:v>1442.04078</c:v>
                </c:pt>
                <c:pt idx="29">
                  <c:v>1455.1136220000001</c:v>
                </c:pt>
                <c:pt idx="30">
                  <c:v>1449.7755119999999</c:v>
                </c:pt>
                <c:pt idx="31">
                  <c:v>1456.700619</c:v>
                </c:pt>
                <c:pt idx="32">
                  <c:v>1452.564386</c:v>
                </c:pt>
                <c:pt idx="33">
                  <c:v>1470.1699799999999</c:v>
                </c:pt>
                <c:pt idx="34">
                  <c:v>1471.2844439999999</c:v>
                </c:pt>
                <c:pt idx="35">
                  <c:v>1441.180194</c:v>
                </c:pt>
                <c:pt idx="36">
                  <c:v>1406.2419609999999</c:v>
                </c:pt>
                <c:pt idx="37">
                  <c:v>1378.9307679999999</c:v>
                </c:pt>
                <c:pt idx="38">
                  <c:v>1383.032588</c:v>
                </c:pt>
                <c:pt idx="39">
                  <c:v>1376.113967</c:v>
                </c:pt>
                <c:pt idx="40">
                  <c:v>1383.193548</c:v>
                </c:pt>
                <c:pt idx="41">
                  <c:v>1415.1837700000001</c:v>
                </c:pt>
                <c:pt idx="42">
                  <c:v>1424.352999</c:v>
                </c:pt>
                <c:pt idx="43">
                  <c:v>1409.327501</c:v>
                </c:pt>
                <c:pt idx="44">
                  <c:v>1391.5830719999999</c:v>
                </c:pt>
                <c:pt idx="45">
                  <c:v>1389.8858540000001</c:v>
                </c:pt>
                <c:pt idx="46">
                  <c:v>1398.0783039999999</c:v>
                </c:pt>
                <c:pt idx="47">
                  <c:v>1436.640103</c:v>
                </c:pt>
                <c:pt idx="48">
                  <c:v>1458.9378879999999</c:v>
                </c:pt>
                <c:pt idx="49">
                  <c:v>1450.870273</c:v>
                </c:pt>
                <c:pt idx="50">
                  <c:v>1438.0093730000001</c:v>
                </c:pt>
                <c:pt idx="51">
                  <c:v>1405.8696130000001</c:v>
                </c:pt>
                <c:pt idx="52">
                  <c:v>1345.1802929999999</c:v>
                </c:pt>
                <c:pt idx="53">
                  <c:v>1307.597505</c:v>
                </c:pt>
                <c:pt idx="54">
                  <c:v>1321.1399859999999</c:v>
                </c:pt>
                <c:pt idx="55">
                  <c:v>1378.7942069999999</c:v>
                </c:pt>
                <c:pt idx="56">
                  <c:v>1415.399476</c:v>
                </c:pt>
                <c:pt idx="57">
                  <c:v>1371.5515869999999</c:v>
                </c:pt>
                <c:pt idx="58">
                  <c:v>1318.8654859999999</c:v>
                </c:pt>
                <c:pt idx="59">
                  <c:v>1260.3925489999999</c:v>
                </c:pt>
                <c:pt idx="60">
                  <c:v>1251.6744920000001</c:v>
                </c:pt>
                <c:pt idx="61">
                  <c:v>1271.8277089999999</c:v>
                </c:pt>
                <c:pt idx="62">
                  <c:v>1319.7712550000001</c:v>
                </c:pt>
                <c:pt idx="63">
                  <c:v>1308.4753559999999</c:v>
                </c:pt>
                <c:pt idx="64">
                  <c:v>1272.25883</c:v>
                </c:pt>
                <c:pt idx="65">
                  <c:v>1245.2757770000001</c:v>
                </c:pt>
                <c:pt idx="66">
                  <c:v>1283.8684249999999</c:v>
                </c:pt>
                <c:pt idx="67">
                  <c:v>1286.730818</c:v>
                </c:pt>
                <c:pt idx="68">
                  <c:v>1296.163877</c:v>
                </c:pt>
                <c:pt idx="69">
                  <c:v>1304.825773</c:v>
                </c:pt>
                <c:pt idx="70">
                  <c:v>1295.6360139999999</c:v>
                </c:pt>
                <c:pt idx="71">
                  <c:v>1250.377035</c:v>
                </c:pt>
                <c:pt idx="72">
                  <c:v>1184.348289</c:v>
                </c:pt>
                <c:pt idx="73">
                  <c:v>1120.0461929999999</c:v>
                </c:pt>
                <c:pt idx="74">
                  <c:v>1065.4128519999999</c:v>
                </c:pt>
                <c:pt idx="75">
                  <c:v>1082.26818</c:v>
                </c:pt>
                <c:pt idx="76">
                  <c:v>1114.703843</c:v>
                </c:pt>
                <c:pt idx="77">
                  <c:v>1147.139506</c:v>
                </c:pt>
                <c:pt idx="78">
                  <c:v>1147.234964</c:v>
                </c:pt>
                <c:pt idx="79">
                  <c:v>1167.6488589999999</c:v>
                </c:pt>
                <c:pt idx="80">
                  <c:v>1152.850514</c:v>
                </c:pt>
                <c:pt idx="81">
                  <c:v>1141.6008710000001</c:v>
                </c:pt>
                <c:pt idx="82">
                  <c:v>1169.50737</c:v>
                </c:pt>
                <c:pt idx="83">
                  <c:v>1175.9195440000001</c:v>
                </c:pt>
                <c:pt idx="84">
                  <c:v>1150.894558</c:v>
                </c:pt>
                <c:pt idx="85">
                  <c:v>1177.209973</c:v>
                </c:pt>
                <c:pt idx="86">
                  <c:v>1215.980014</c:v>
                </c:pt>
                <c:pt idx="87">
                  <c:v>1210.436747</c:v>
                </c:pt>
                <c:pt idx="88">
                  <c:v>1177.422053</c:v>
                </c:pt>
                <c:pt idx="89">
                  <c:v>1165.0507520000001</c:v>
                </c:pt>
                <c:pt idx="90">
                  <c:v>1184.3001320000001</c:v>
                </c:pt>
                <c:pt idx="91">
                  <c:v>1218.8204390000001</c:v>
                </c:pt>
                <c:pt idx="92">
                  <c:v>1255.2735499999999</c:v>
                </c:pt>
                <c:pt idx="93">
                  <c:v>1306.7230870000001</c:v>
                </c:pt>
                <c:pt idx="94">
                  <c:v>1284.556405</c:v>
                </c:pt>
                <c:pt idx="95">
                  <c:v>1238.2590760000001</c:v>
                </c:pt>
                <c:pt idx="96">
                  <c:v>1199.5874309999999</c:v>
                </c:pt>
                <c:pt idx="97">
                  <c:v>1205.2112279999999</c:v>
                </c:pt>
                <c:pt idx="98">
                  <c:v>1202.669341</c:v>
                </c:pt>
                <c:pt idx="99">
                  <c:v>1168.144622</c:v>
                </c:pt>
                <c:pt idx="100">
                  <c:v>1074.6994689999999</c:v>
                </c:pt>
                <c:pt idx="101">
                  <c:v>1009.370332</c:v>
                </c:pt>
                <c:pt idx="102">
                  <c:v>915.11331150000001</c:v>
                </c:pt>
                <c:pt idx="103">
                  <c:v>836.31569209999998</c:v>
                </c:pt>
                <c:pt idx="104">
                  <c:v>795.42968440000004</c:v>
                </c:pt>
                <c:pt idx="105">
                  <c:v>769.5523958</c:v>
                </c:pt>
                <c:pt idx="106">
                  <c:v>744.12550250000004</c:v>
                </c:pt>
                <c:pt idx="107">
                  <c:v>727.03548599999999</c:v>
                </c:pt>
                <c:pt idx="108">
                  <c:v>700.60507070000006</c:v>
                </c:pt>
                <c:pt idx="109">
                  <c:v>657.02734250000003</c:v>
                </c:pt>
                <c:pt idx="110">
                  <c:v>625.5275345</c:v>
                </c:pt>
                <c:pt idx="111">
                  <c:v>565.69996040000001</c:v>
                </c:pt>
                <c:pt idx="112">
                  <c:v>511.6617056</c:v>
                </c:pt>
                <c:pt idx="113">
                  <c:v>474.53228480000001</c:v>
                </c:pt>
                <c:pt idx="114">
                  <c:v>431.5627255</c:v>
                </c:pt>
                <c:pt idx="115">
                  <c:v>422.43578559999997</c:v>
                </c:pt>
                <c:pt idx="116">
                  <c:v>437.48057010000002</c:v>
                </c:pt>
                <c:pt idx="117">
                  <c:v>441.57196349999998</c:v>
                </c:pt>
                <c:pt idx="118">
                  <c:v>481.8315169</c:v>
                </c:pt>
                <c:pt idx="119">
                  <c:v>486.36105950000001</c:v>
                </c:pt>
                <c:pt idx="120">
                  <c:v>485.54061359999997</c:v>
                </c:pt>
                <c:pt idx="121">
                  <c:v>478.52036559999999</c:v>
                </c:pt>
                <c:pt idx="122">
                  <c:v>467.19114150000001</c:v>
                </c:pt>
                <c:pt idx="123">
                  <c:v>445.53320609999997</c:v>
                </c:pt>
                <c:pt idx="124">
                  <c:v>460.02708990000002</c:v>
                </c:pt>
                <c:pt idx="125">
                  <c:v>470.15781609999999</c:v>
                </c:pt>
                <c:pt idx="126">
                  <c:v>492.63673720000003</c:v>
                </c:pt>
                <c:pt idx="127">
                  <c:v>518.78851450000002</c:v>
                </c:pt>
                <c:pt idx="128">
                  <c:v>517.20500790000006</c:v>
                </c:pt>
                <c:pt idx="129">
                  <c:v>514.34590060000005</c:v>
                </c:pt>
                <c:pt idx="130">
                  <c:v>526.96765140000002</c:v>
                </c:pt>
                <c:pt idx="131">
                  <c:v>516.01379480000003</c:v>
                </c:pt>
                <c:pt idx="132">
                  <c:v>535.90033330000006</c:v>
                </c:pt>
                <c:pt idx="133">
                  <c:v>526.8480495</c:v>
                </c:pt>
                <c:pt idx="134">
                  <c:v>505.8367523</c:v>
                </c:pt>
                <c:pt idx="135">
                  <c:v>482.04611849999998</c:v>
                </c:pt>
                <c:pt idx="136">
                  <c:v>429.04526850000002</c:v>
                </c:pt>
                <c:pt idx="137">
                  <c:v>385.90177069999999</c:v>
                </c:pt>
                <c:pt idx="138">
                  <c:v>354.57880849999998</c:v>
                </c:pt>
                <c:pt idx="139">
                  <c:v>345.76945979999999</c:v>
                </c:pt>
                <c:pt idx="140">
                  <c:v>289.30399749999998</c:v>
                </c:pt>
                <c:pt idx="141">
                  <c:v>266.63662249999999</c:v>
                </c:pt>
                <c:pt idx="142">
                  <c:v>235.125303</c:v>
                </c:pt>
                <c:pt idx="143">
                  <c:v>262.51789459999998</c:v>
                </c:pt>
                <c:pt idx="144">
                  <c:v>326.57996839999998</c:v>
                </c:pt>
                <c:pt idx="145">
                  <c:v>373.31018940000001</c:v>
                </c:pt>
                <c:pt idx="146">
                  <c:v>415.70122329999998</c:v>
                </c:pt>
                <c:pt idx="147">
                  <c:v>476.74919069999999</c:v>
                </c:pt>
                <c:pt idx="148">
                  <c:v>484.2371526</c:v>
                </c:pt>
                <c:pt idx="149">
                  <c:v>465.4411455</c:v>
                </c:pt>
                <c:pt idx="150">
                  <c:v>435.27472749999998</c:v>
                </c:pt>
                <c:pt idx="151">
                  <c:v>408.69361450000002</c:v>
                </c:pt>
                <c:pt idx="152">
                  <c:v>388.87368170000002</c:v>
                </c:pt>
                <c:pt idx="153">
                  <c:v>383.63306349999999</c:v>
                </c:pt>
                <c:pt idx="154">
                  <c:v>363.847216</c:v>
                </c:pt>
                <c:pt idx="155">
                  <c:v>367.39872170000001</c:v>
                </c:pt>
                <c:pt idx="156">
                  <c:v>386.93906700000002</c:v>
                </c:pt>
                <c:pt idx="157">
                  <c:v>421.5909418</c:v>
                </c:pt>
                <c:pt idx="158">
                  <c:v>465.02192480000002</c:v>
                </c:pt>
                <c:pt idx="159">
                  <c:v>524.78703489999998</c:v>
                </c:pt>
                <c:pt idx="160">
                  <c:v>565.15876630000002</c:v>
                </c:pt>
                <c:pt idx="161">
                  <c:v>577.17636449999998</c:v>
                </c:pt>
                <c:pt idx="162">
                  <c:v>563.51422300000002</c:v>
                </c:pt>
                <c:pt idx="163">
                  <c:v>526.93173590000004</c:v>
                </c:pt>
                <c:pt idx="164">
                  <c:v>480.3297905</c:v>
                </c:pt>
                <c:pt idx="165">
                  <c:v>445.64955629999997</c:v>
                </c:pt>
                <c:pt idx="166">
                  <c:v>429.05104460000001</c:v>
                </c:pt>
                <c:pt idx="167">
                  <c:v>418.81383119999998</c:v>
                </c:pt>
                <c:pt idx="168">
                  <c:v>404.70564250000001</c:v>
                </c:pt>
                <c:pt idx="169">
                  <c:v>398.80626080000002</c:v>
                </c:pt>
                <c:pt idx="170">
                  <c:v>386.58906409999997</c:v>
                </c:pt>
                <c:pt idx="171">
                  <c:v>420.20956109999997</c:v>
                </c:pt>
                <c:pt idx="172">
                  <c:v>484.1127042</c:v>
                </c:pt>
                <c:pt idx="173">
                  <c:v>534.51684450000005</c:v>
                </c:pt>
                <c:pt idx="174">
                  <c:v>559.47097810000002</c:v>
                </c:pt>
                <c:pt idx="175">
                  <c:v>562.04998820000003</c:v>
                </c:pt>
                <c:pt idx="176">
                  <c:v>564.23075989999995</c:v>
                </c:pt>
                <c:pt idx="177">
                  <c:v>586.81651209999995</c:v>
                </c:pt>
                <c:pt idx="178">
                  <c:v>623.17334080000001</c:v>
                </c:pt>
                <c:pt idx="179">
                  <c:v>658.60883750000005</c:v>
                </c:pt>
                <c:pt idx="180">
                  <c:v>698.01551619999998</c:v>
                </c:pt>
                <c:pt idx="181">
                  <c:v>746.7064292</c:v>
                </c:pt>
                <c:pt idx="182">
                  <c:v>771.10966150000002</c:v>
                </c:pt>
                <c:pt idx="183">
                  <c:v>780.6126964</c:v>
                </c:pt>
                <c:pt idx="184">
                  <c:v>790.52194020000002</c:v>
                </c:pt>
                <c:pt idx="185">
                  <c:v>765.45763829999999</c:v>
                </c:pt>
                <c:pt idx="186">
                  <c:v>781.74651359999996</c:v>
                </c:pt>
                <c:pt idx="187">
                  <c:v>823.68576729999995</c:v>
                </c:pt>
                <c:pt idx="188">
                  <c:v>827</c:v>
                </c:pt>
                <c:pt idx="189">
                  <c:v>786</c:v>
                </c:pt>
                <c:pt idx="190">
                  <c:v>726</c:v>
                </c:pt>
                <c:pt idx="191">
                  <c:v>666</c:v>
                </c:pt>
                <c:pt idx="192">
                  <c:v>659.5383425</c:v>
                </c:pt>
                <c:pt idx="193">
                  <c:v>674.49944970000001</c:v>
                </c:pt>
                <c:pt idx="194">
                  <c:v>578.54693339999994</c:v>
                </c:pt>
                <c:pt idx="195">
                  <c:v>749.74606319999998</c:v>
                </c:pt>
                <c:pt idx="196">
                  <c:v>737.25482750000003</c:v>
                </c:pt>
                <c:pt idx="197">
                  <c:v>729.45228039999995</c:v>
                </c:pt>
                <c:pt idx="198">
                  <c:v>717.6995435</c:v>
                </c:pt>
                <c:pt idx="199">
                  <c:v>692.79747190000001</c:v>
                </c:pt>
                <c:pt idx="200">
                  <c:v>682.40566460000002</c:v>
                </c:pt>
                <c:pt idx="201">
                  <c:v>692.47057740000002</c:v>
                </c:pt>
                <c:pt idx="202">
                  <c:v>692.89643190000004</c:v>
                </c:pt>
                <c:pt idx="203">
                  <c:v>671.5540168</c:v>
                </c:pt>
                <c:pt idx="204">
                  <c:v>656.67624509999996</c:v>
                </c:pt>
                <c:pt idx="205">
                  <c:v>628.06170250000002</c:v>
                </c:pt>
                <c:pt idx="206">
                  <c:v>607.15700919999995</c:v>
                </c:pt>
                <c:pt idx="207">
                  <c:v>587.91546349999999</c:v>
                </c:pt>
                <c:pt idx="208">
                  <c:v>606.04887650000001</c:v>
                </c:pt>
                <c:pt idx="209">
                  <c:v>642.44824100000005</c:v>
                </c:pt>
                <c:pt idx="210">
                  <c:v>648.98236989999998</c:v>
                </c:pt>
                <c:pt idx="211">
                  <c:v>655.17226410000001</c:v>
                </c:pt>
                <c:pt idx="212">
                  <c:v>675.70065369999998</c:v>
                </c:pt>
                <c:pt idx="213">
                  <c:v>717.12768010000002</c:v>
                </c:pt>
                <c:pt idx="214">
                  <c:v>763.99481230000004</c:v>
                </c:pt>
                <c:pt idx="215">
                  <c:v>789.15754440000001</c:v>
                </c:pt>
                <c:pt idx="216">
                  <c:v>799.44031789999997</c:v>
                </c:pt>
                <c:pt idx="217">
                  <c:v>780.06274020000001</c:v>
                </c:pt>
                <c:pt idx="218">
                  <c:v>746.08885410000005</c:v>
                </c:pt>
                <c:pt idx="219">
                  <c:v>712.10546250000004</c:v>
                </c:pt>
                <c:pt idx="220">
                  <c:v>683.10859270000003</c:v>
                </c:pt>
                <c:pt idx="221">
                  <c:v>687.78184620000002</c:v>
                </c:pt>
                <c:pt idx="222">
                  <c:v>708.15469159999998</c:v>
                </c:pt>
                <c:pt idx="223">
                  <c:v>732.52962669999999</c:v>
                </c:pt>
                <c:pt idx="224">
                  <c:v>746.92433740000001</c:v>
                </c:pt>
                <c:pt idx="225">
                  <c:v>754.91057239999998</c:v>
                </c:pt>
                <c:pt idx="226">
                  <c:v>764.4479374</c:v>
                </c:pt>
                <c:pt idx="227">
                  <c:v>751.04259579999996</c:v>
                </c:pt>
                <c:pt idx="228">
                  <c:v>759.42778250000003</c:v>
                </c:pt>
                <c:pt idx="229">
                  <c:v>772.30408680000005</c:v>
                </c:pt>
                <c:pt idx="230">
                  <c:v>771.19439780000005</c:v>
                </c:pt>
                <c:pt idx="231">
                  <c:v>761.5707529</c:v>
                </c:pt>
                <c:pt idx="232">
                  <c:v>745.28229510000006</c:v>
                </c:pt>
                <c:pt idx="233">
                  <c:v>728.19071050000002</c:v>
                </c:pt>
                <c:pt idx="234">
                  <c:v>714.24642840000001</c:v>
                </c:pt>
                <c:pt idx="235">
                  <c:v>700.3021463</c:v>
                </c:pt>
                <c:pt idx="236">
                  <c:v>696.136032</c:v>
                </c:pt>
                <c:pt idx="237">
                  <c:v>702.69641449999995</c:v>
                </c:pt>
                <c:pt idx="238">
                  <c:v>689.99025830000005</c:v>
                </c:pt>
                <c:pt idx="239">
                  <c:v>694.68151550000005</c:v>
                </c:pt>
                <c:pt idx="240">
                  <c:v>660.99421310000002</c:v>
                </c:pt>
                <c:pt idx="241">
                  <c:v>691.16673500000002</c:v>
                </c:pt>
                <c:pt idx="242">
                  <c:v>711.03010570000004</c:v>
                </c:pt>
                <c:pt idx="243">
                  <c:v>744.62724249999997</c:v>
                </c:pt>
                <c:pt idx="244">
                  <c:v>764.63556010000002</c:v>
                </c:pt>
                <c:pt idx="245">
                  <c:v>766.19589640000004</c:v>
                </c:pt>
                <c:pt idx="246">
                  <c:v>768.82885220000003</c:v>
                </c:pt>
                <c:pt idx="247">
                  <c:v>768.09722309999995</c:v>
                </c:pt>
                <c:pt idx="248">
                  <c:v>751.16505470000004</c:v>
                </c:pt>
                <c:pt idx="249">
                  <c:v>729.06584829999997</c:v>
                </c:pt>
                <c:pt idx="250">
                  <c:v>723.44687339999996</c:v>
                </c:pt>
                <c:pt idx="251">
                  <c:v>728.35673589999999</c:v>
                </c:pt>
                <c:pt idx="252">
                  <c:v>720.51682449999998</c:v>
                </c:pt>
                <c:pt idx="253">
                  <c:v>703.74085950000006</c:v>
                </c:pt>
                <c:pt idx="254">
                  <c:v>693.24327559999995</c:v>
                </c:pt>
                <c:pt idx="255">
                  <c:v>682.64925549999998</c:v>
                </c:pt>
                <c:pt idx="256">
                  <c:v>663.61690940000005</c:v>
                </c:pt>
                <c:pt idx="257">
                  <c:v>656.31055679999997</c:v>
                </c:pt>
                <c:pt idx="258">
                  <c:v>643.06176779999998</c:v>
                </c:pt>
                <c:pt idx="259">
                  <c:v>623.86126439999998</c:v>
                </c:pt>
                <c:pt idx="260">
                  <c:v>591.71047569999996</c:v>
                </c:pt>
                <c:pt idx="261">
                  <c:v>559.45978649999995</c:v>
                </c:pt>
                <c:pt idx="262">
                  <c:v>531.32075559999998</c:v>
                </c:pt>
                <c:pt idx="263">
                  <c:v>504.47656330000001</c:v>
                </c:pt>
                <c:pt idx="264">
                  <c:v>502.3567711</c:v>
                </c:pt>
                <c:pt idx="265">
                  <c:v>524.70497139999998</c:v>
                </c:pt>
                <c:pt idx="266">
                  <c:v>537.25668900000005</c:v>
                </c:pt>
                <c:pt idx="267">
                  <c:v>546.37737800000002</c:v>
                </c:pt>
                <c:pt idx="268">
                  <c:v>532.98377960000005</c:v>
                </c:pt>
                <c:pt idx="269">
                  <c:v>554.52444260000004</c:v>
                </c:pt>
                <c:pt idx="270">
                  <c:v>563.13877090000005</c:v>
                </c:pt>
                <c:pt idx="271">
                  <c:v>553.55100679999998</c:v>
                </c:pt>
                <c:pt idx="272">
                  <c:v>586.98103809999998</c:v>
                </c:pt>
                <c:pt idx="273">
                  <c:v>567.49308829999995</c:v>
                </c:pt>
                <c:pt idx="274">
                  <c:v>533.28999650000003</c:v>
                </c:pt>
                <c:pt idx="275">
                  <c:v>519.40525249999996</c:v>
                </c:pt>
                <c:pt idx="276">
                  <c:v>524.56021350000003</c:v>
                </c:pt>
                <c:pt idx="277">
                  <c:v>547.32811930000003</c:v>
                </c:pt>
                <c:pt idx="278">
                  <c:v>578.57182560000001</c:v>
                </c:pt>
                <c:pt idx="279">
                  <c:v>596.6948774</c:v>
                </c:pt>
                <c:pt idx="280">
                  <c:v>620.207671</c:v>
                </c:pt>
                <c:pt idx="281">
                  <c:v>628.02357979999999</c:v>
                </c:pt>
                <c:pt idx="282">
                  <c:v>623.98385559999997</c:v>
                </c:pt>
                <c:pt idx="283">
                  <c:v>621.71653909999998</c:v>
                </c:pt>
                <c:pt idx="284">
                  <c:v>633.17354179999995</c:v>
                </c:pt>
                <c:pt idx="285">
                  <c:v>663.22105759999999</c:v>
                </c:pt>
                <c:pt idx="286">
                  <c:v>677.58388690000004</c:v>
                </c:pt>
                <c:pt idx="287">
                  <c:v>706.24493110000003</c:v>
                </c:pt>
                <c:pt idx="288">
                  <c:v>725.09299309999994</c:v>
                </c:pt>
                <c:pt idx="289">
                  <c:v>691.17393070000003</c:v>
                </c:pt>
                <c:pt idx="290">
                  <c:v>649.0934737</c:v>
                </c:pt>
                <c:pt idx="291">
                  <c:v>642.54392770000004</c:v>
                </c:pt>
                <c:pt idx="292">
                  <c:v>653.89110889999995</c:v>
                </c:pt>
                <c:pt idx="293">
                  <c:v>662.93275259999996</c:v>
                </c:pt>
                <c:pt idx="294">
                  <c:v>657.74761880000005</c:v>
                </c:pt>
                <c:pt idx="295">
                  <c:v>647.90859160000002</c:v>
                </c:pt>
                <c:pt idx="296">
                  <c:v>644.65217289999998</c:v>
                </c:pt>
                <c:pt idx="297">
                  <c:v>639.57338890000005</c:v>
                </c:pt>
                <c:pt idx="298">
                  <c:v>647.74188230000004</c:v>
                </c:pt>
                <c:pt idx="299">
                  <c:v>681.92946859999995</c:v>
                </c:pt>
                <c:pt idx="300">
                  <c:v>718.08678640000005</c:v>
                </c:pt>
                <c:pt idx="301">
                  <c:v>736.27132410000002</c:v>
                </c:pt>
                <c:pt idx="302">
                  <c:v>743.15289259999997</c:v>
                </c:pt>
                <c:pt idx="303">
                  <c:v>757.50897429999998</c:v>
                </c:pt>
                <c:pt idx="304">
                  <c:v>786.31391120000001</c:v>
                </c:pt>
                <c:pt idx="305">
                  <c:v>816.52030920000004</c:v>
                </c:pt>
                <c:pt idx="306">
                  <c:v>826.32906960000003</c:v>
                </c:pt>
                <c:pt idx="307">
                  <c:v>868.20575580000002</c:v>
                </c:pt>
                <c:pt idx="308">
                  <c:v>909.21995719999995</c:v>
                </c:pt>
                <c:pt idx="309">
                  <c:v>945.85773349999999</c:v>
                </c:pt>
                <c:pt idx="310">
                  <c:v>974.56610250000006</c:v>
                </c:pt>
                <c:pt idx="311">
                  <c:v>1012.587893</c:v>
                </c:pt>
                <c:pt idx="312">
                  <c:v>1052.068536</c:v>
                </c:pt>
                <c:pt idx="313">
                  <c:v>1098.7204879999999</c:v>
                </c:pt>
                <c:pt idx="314">
                  <c:v>1129.089054</c:v>
                </c:pt>
                <c:pt idx="315">
                  <c:v>1127.6183020000001</c:v>
                </c:pt>
                <c:pt idx="316">
                  <c:v>1110.2865179999999</c:v>
                </c:pt>
                <c:pt idx="317">
                  <c:v>1109.9747689999999</c:v>
                </c:pt>
                <c:pt idx="318">
                  <c:v>1109.5067859999999</c:v>
                </c:pt>
                <c:pt idx="319">
                  <c:v>1117.463847</c:v>
                </c:pt>
                <c:pt idx="320">
                  <c:v>1155.1998000000001</c:v>
                </c:pt>
                <c:pt idx="321">
                  <c:v>1169.5364549999999</c:v>
                </c:pt>
                <c:pt idx="322">
                  <c:v>1162.123936</c:v>
                </c:pt>
                <c:pt idx="323">
                  <c:v>1161.344754</c:v>
                </c:pt>
                <c:pt idx="324">
                  <c:v>1148.696692</c:v>
                </c:pt>
                <c:pt idx="325">
                  <c:v>1142.769033</c:v>
                </c:pt>
                <c:pt idx="326">
                  <c:v>1132.879271</c:v>
                </c:pt>
                <c:pt idx="327">
                  <c:v>1136.831651</c:v>
                </c:pt>
                <c:pt idx="328">
                  <c:v>1153.147923</c:v>
                </c:pt>
                <c:pt idx="329">
                  <c:v>1179.1560420000001</c:v>
                </c:pt>
                <c:pt idx="330">
                  <c:v>1174.161374</c:v>
                </c:pt>
                <c:pt idx="331">
                  <c:v>1154.3852360000001</c:v>
                </c:pt>
                <c:pt idx="332">
                  <c:v>1118.9879020000001</c:v>
                </c:pt>
                <c:pt idx="333">
                  <c:v>1092.4085210000001</c:v>
                </c:pt>
                <c:pt idx="334">
                  <c:v>1086.1089890000001</c:v>
                </c:pt>
                <c:pt idx="335">
                  <c:v>1072.979249</c:v>
                </c:pt>
                <c:pt idx="336">
                  <c:v>1056.054114</c:v>
                </c:pt>
                <c:pt idx="337">
                  <c:v>1042.0345830000001</c:v>
                </c:pt>
                <c:pt idx="338">
                  <c:v>1046.587747</c:v>
                </c:pt>
                <c:pt idx="339">
                  <c:v>1009.097096</c:v>
                </c:pt>
                <c:pt idx="340">
                  <c:v>986.35675800000001</c:v>
                </c:pt>
                <c:pt idx="341">
                  <c:v>1001.467005</c:v>
                </c:pt>
                <c:pt idx="342">
                  <c:v>1011.681253</c:v>
                </c:pt>
                <c:pt idx="343">
                  <c:v>1002.609684</c:v>
                </c:pt>
                <c:pt idx="344">
                  <c:v>976.98181820000002</c:v>
                </c:pt>
                <c:pt idx="345">
                  <c:v>987.89090910000004</c:v>
                </c:pt>
                <c:pt idx="346">
                  <c:v>1001.527273</c:v>
                </c:pt>
                <c:pt idx="347">
                  <c:v>1011.527273</c:v>
                </c:pt>
                <c:pt idx="348">
                  <c:v>1022.436364</c:v>
                </c:pt>
                <c:pt idx="349">
                  <c:v>1019.7090909999999</c:v>
                </c:pt>
                <c:pt idx="350">
                  <c:v>1039.7090909999999</c:v>
                </c:pt>
                <c:pt idx="351">
                  <c:v>1028.8</c:v>
                </c:pt>
                <c:pt idx="352">
                  <c:v>1009.7090909999999</c:v>
                </c:pt>
                <c:pt idx="353">
                  <c:v>1014.254545</c:v>
                </c:pt>
                <c:pt idx="354">
                  <c:v>1015.163636</c:v>
                </c:pt>
                <c:pt idx="355">
                  <c:v>1023.345455</c:v>
                </c:pt>
                <c:pt idx="356">
                  <c:v>1046.072727</c:v>
                </c:pt>
                <c:pt idx="357">
                  <c:v>1031.5272729999999</c:v>
                </c:pt>
                <c:pt idx="358">
                  <c:v>1012.167547</c:v>
                </c:pt>
                <c:pt idx="359">
                  <c:v>1012.174663</c:v>
                </c:pt>
                <c:pt idx="360">
                  <c:v>1049.682663</c:v>
                </c:pt>
                <c:pt idx="361">
                  <c:v>1046.451556</c:v>
                </c:pt>
                <c:pt idx="362">
                  <c:v>1050.7452599999999</c:v>
                </c:pt>
                <c:pt idx="363">
                  <c:v>1032.5618999999999</c:v>
                </c:pt>
                <c:pt idx="364">
                  <c:v>1003.19897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05-4795-A107-8188E8B626ED}"/>
            </c:ext>
          </c:extLst>
        </c:ser>
        <c:ser>
          <c:idx val="1"/>
          <c:order val="1"/>
          <c:tx>
            <c:strRef>
              <c:f>'GB StorageStock fig 6 '!$C$3</c:f>
              <c:strCache>
                <c:ptCount val="1"/>
                <c:pt idx="0">
                  <c:v>2025/26</c:v>
                </c:pt>
              </c:strCache>
            </c:strRef>
          </c:tx>
          <c:spPr>
            <a:ln w="19050" cap="rnd">
              <a:solidFill>
                <a:srgbClr val="00B3A0"/>
              </a:solidFill>
              <a:round/>
            </a:ln>
            <a:effectLst/>
          </c:spPr>
          <c:marker>
            <c:symbol val="none"/>
          </c:marker>
          <c:cat>
            <c:numRef>
              <c:f>'GB StorageStock fig 6 '!$A$4:$A$368</c:f>
              <c:numCache>
                <c:formatCode>d\-mmm</c:formatCode>
                <c:ptCount val="365"/>
                <c:pt idx="0">
                  <c:v>37895</c:v>
                </c:pt>
                <c:pt idx="1">
                  <c:v>37896</c:v>
                </c:pt>
                <c:pt idx="2">
                  <c:v>37897</c:v>
                </c:pt>
                <c:pt idx="3">
                  <c:v>37898</c:v>
                </c:pt>
                <c:pt idx="4">
                  <c:v>37899</c:v>
                </c:pt>
                <c:pt idx="5">
                  <c:v>37900</c:v>
                </c:pt>
                <c:pt idx="6">
                  <c:v>37901</c:v>
                </c:pt>
                <c:pt idx="7">
                  <c:v>37902</c:v>
                </c:pt>
                <c:pt idx="8">
                  <c:v>37903</c:v>
                </c:pt>
                <c:pt idx="9">
                  <c:v>37904</c:v>
                </c:pt>
                <c:pt idx="10">
                  <c:v>37905</c:v>
                </c:pt>
                <c:pt idx="11">
                  <c:v>37906</c:v>
                </c:pt>
                <c:pt idx="12">
                  <c:v>37907</c:v>
                </c:pt>
                <c:pt idx="13">
                  <c:v>37908</c:v>
                </c:pt>
                <c:pt idx="14">
                  <c:v>37909</c:v>
                </c:pt>
                <c:pt idx="15">
                  <c:v>37910</c:v>
                </c:pt>
                <c:pt idx="16">
                  <c:v>37911</c:v>
                </c:pt>
                <c:pt idx="17">
                  <c:v>37912</c:v>
                </c:pt>
                <c:pt idx="18">
                  <c:v>37913</c:v>
                </c:pt>
                <c:pt idx="19">
                  <c:v>37914</c:v>
                </c:pt>
                <c:pt idx="20">
                  <c:v>37915</c:v>
                </c:pt>
                <c:pt idx="21">
                  <c:v>37916</c:v>
                </c:pt>
                <c:pt idx="22">
                  <c:v>37917</c:v>
                </c:pt>
                <c:pt idx="23">
                  <c:v>37918</c:v>
                </c:pt>
                <c:pt idx="24">
                  <c:v>37919</c:v>
                </c:pt>
                <c:pt idx="25">
                  <c:v>37920</c:v>
                </c:pt>
                <c:pt idx="26">
                  <c:v>37921</c:v>
                </c:pt>
                <c:pt idx="27">
                  <c:v>37922</c:v>
                </c:pt>
                <c:pt idx="28">
                  <c:v>37923</c:v>
                </c:pt>
                <c:pt idx="29">
                  <c:v>37924</c:v>
                </c:pt>
                <c:pt idx="30">
                  <c:v>37925</c:v>
                </c:pt>
                <c:pt idx="31">
                  <c:v>37926</c:v>
                </c:pt>
                <c:pt idx="32">
                  <c:v>37927</c:v>
                </c:pt>
                <c:pt idx="33">
                  <c:v>37928</c:v>
                </c:pt>
                <c:pt idx="34">
                  <c:v>37929</c:v>
                </c:pt>
                <c:pt idx="35">
                  <c:v>37930</c:v>
                </c:pt>
                <c:pt idx="36">
                  <c:v>37931</c:v>
                </c:pt>
                <c:pt idx="37">
                  <c:v>37932</c:v>
                </c:pt>
                <c:pt idx="38">
                  <c:v>37933</c:v>
                </c:pt>
                <c:pt idx="39">
                  <c:v>37934</c:v>
                </c:pt>
                <c:pt idx="40">
                  <c:v>37935</c:v>
                </c:pt>
                <c:pt idx="41">
                  <c:v>37936</c:v>
                </c:pt>
                <c:pt idx="42">
                  <c:v>37937</c:v>
                </c:pt>
                <c:pt idx="43">
                  <c:v>37938</c:v>
                </c:pt>
                <c:pt idx="44">
                  <c:v>37939</c:v>
                </c:pt>
                <c:pt idx="45">
                  <c:v>37940</c:v>
                </c:pt>
                <c:pt idx="46">
                  <c:v>37941</c:v>
                </c:pt>
                <c:pt idx="47">
                  <c:v>37942</c:v>
                </c:pt>
                <c:pt idx="48">
                  <c:v>37943</c:v>
                </c:pt>
                <c:pt idx="49">
                  <c:v>37944</c:v>
                </c:pt>
                <c:pt idx="50">
                  <c:v>37945</c:v>
                </c:pt>
                <c:pt idx="51">
                  <c:v>37946</c:v>
                </c:pt>
                <c:pt idx="52">
                  <c:v>37947</c:v>
                </c:pt>
                <c:pt idx="53">
                  <c:v>37948</c:v>
                </c:pt>
                <c:pt idx="54">
                  <c:v>37949</c:v>
                </c:pt>
                <c:pt idx="55">
                  <c:v>37950</c:v>
                </c:pt>
                <c:pt idx="56">
                  <c:v>37951</c:v>
                </c:pt>
                <c:pt idx="57">
                  <c:v>37952</c:v>
                </c:pt>
                <c:pt idx="58">
                  <c:v>37953</c:v>
                </c:pt>
                <c:pt idx="59">
                  <c:v>37954</c:v>
                </c:pt>
                <c:pt idx="60">
                  <c:v>37955</c:v>
                </c:pt>
                <c:pt idx="61">
                  <c:v>37956</c:v>
                </c:pt>
                <c:pt idx="62">
                  <c:v>37957</c:v>
                </c:pt>
                <c:pt idx="63">
                  <c:v>37958</c:v>
                </c:pt>
                <c:pt idx="64">
                  <c:v>37959</c:v>
                </c:pt>
                <c:pt idx="65">
                  <c:v>37960</c:v>
                </c:pt>
                <c:pt idx="66">
                  <c:v>37961</c:v>
                </c:pt>
                <c:pt idx="67">
                  <c:v>37962</c:v>
                </c:pt>
                <c:pt idx="68">
                  <c:v>37963</c:v>
                </c:pt>
                <c:pt idx="69">
                  <c:v>37964</c:v>
                </c:pt>
                <c:pt idx="70">
                  <c:v>37965</c:v>
                </c:pt>
                <c:pt idx="71">
                  <c:v>37966</c:v>
                </c:pt>
                <c:pt idx="72">
                  <c:v>37967</c:v>
                </c:pt>
                <c:pt idx="73">
                  <c:v>37968</c:v>
                </c:pt>
                <c:pt idx="74">
                  <c:v>37969</c:v>
                </c:pt>
                <c:pt idx="75">
                  <c:v>37970</c:v>
                </c:pt>
                <c:pt idx="76">
                  <c:v>37971</c:v>
                </c:pt>
                <c:pt idx="77">
                  <c:v>37972</c:v>
                </c:pt>
                <c:pt idx="78">
                  <c:v>37973</c:v>
                </c:pt>
                <c:pt idx="79">
                  <c:v>37974</c:v>
                </c:pt>
                <c:pt idx="80">
                  <c:v>37975</c:v>
                </c:pt>
                <c:pt idx="81">
                  <c:v>37976</c:v>
                </c:pt>
                <c:pt idx="82">
                  <c:v>37977</c:v>
                </c:pt>
                <c:pt idx="83">
                  <c:v>37978</c:v>
                </c:pt>
                <c:pt idx="84">
                  <c:v>37979</c:v>
                </c:pt>
                <c:pt idx="85">
                  <c:v>37980</c:v>
                </c:pt>
                <c:pt idx="86">
                  <c:v>37981</c:v>
                </c:pt>
                <c:pt idx="87">
                  <c:v>37982</c:v>
                </c:pt>
                <c:pt idx="88">
                  <c:v>37983</c:v>
                </c:pt>
                <c:pt idx="89">
                  <c:v>37984</c:v>
                </c:pt>
                <c:pt idx="90">
                  <c:v>37985</c:v>
                </c:pt>
                <c:pt idx="91">
                  <c:v>37986</c:v>
                </c:pt>
                <c:pt idx="92">
                  <c:v>37987</c:v>
                </c:pt>
                <c:pt idx="93">
                  <c:v>37988</c:v>
                </c:pt>
                <c:pt idx="94">
                  <c:v>37989</c:v>
                </c:pt>
                <c:pt idx="95">
                  <c:v>37990</c:v>
                </c:pt>
                <c:pt idx="96">
                  <c:v>37991</c:v>
                </c:pt>
                <c:pt idx="97">
                  <c:v>37992</c:v>
                </c:pt>
                <c:pt idx="98">
                  <c:v>37993</c:v>
                </c:pt>
                <c:pt idx="99">
                  <c:v>37994</c:v>
                </c:pt>
                <c:pt idx="100">
                  <c:v>37995</c:v>
                </c:pt>
                <c:pt idx="101">
                  <c:v>37996</c:v>
                </c:pt>
                <c:pt idx="102">
                  <c:v>37997</c:v>
                </c:pt>
                <c:pt idx="103">
                  <c:v>37998</c:v>
                </c:pt>
                <c:pt idx="104">
                  <c:v>37999</c:v>
                </c:pt>
                <c:pt idx="105">
                  <c:v>38000</c:v>
                </c:pt>
                <c:pt idx="106">
                  <c:v>38001</c:v>
                </c:pt>
                <c:pt idx="107">
                  <c:v>38002</c:v>
                </c:pt>
                <c:pt idx="108">
                  <c:v>38003</c:v>
                </c:pt>
                <c:pt idx="109">
                  <c:v>38004</c:v>
                </c:pt>
                <c:pt idx="110">
                  <c:v>38005</c:v>
                </c:pt>
                <c:pt idx="111">
                  <c:v>38006</c:v>
                </c:pt>
                <c:pt idx="112">
                  <c:v>38007</c:v>
                </c:pt>
                <c:pt idx="113">
                  <c:v>38008</c:v>
                </c:pt>
                <c:pt idx="114">
                  <c:v>38009</c:v>
                </c:pt>
                <c:pt idx="115">
                  <c:v>38010</c:v>
                </c:pt>
                <c:pt idx="116">
                  <c:v>38011</c:v>
                </c:pt>
                <c:pt idx="117">
                  <c:v>38012</c:v>
                </c:pt>
                <c:pt idx="118">
                  <c:v>38013</c:v>
                </c:pt>
                <c:pt idx="119">
                  <c:v>38014</c:v>
                </c:pt>
                <c:pt idx="120">
                  <c:v>38015</c:v>
                </c:pt>
                <c:pt idx="121">
                  <c:v>38016</c:v>
                </c:pt>
                <c:pt idx="122">
                  <c:v>38017</c:v>
                </c:pt>
                <c:pt idx="123">
                  <c:v>38018</c:v>
                </c:pt>
                <c:pt idx="124">
                  <c:v>38019</c:v>
                </c:pt>
                <c:pt idx="125">
                  <c:v>38020</c:v>
                </c:pt>
                <c:pt idx="126">
                  <c:v>38021</c:v>
                </c:pt>
                <c:pt idx="127">
                  <c:v>38022</c:v>
                </c:pt>
                <c:pt idx="128">
                  <c:v>38023</c:v>
                </c:pt>
                <c:pt idx="129">
                  <c:v>38024</c:v>
                </c:pt>
                <c:pt idx="130">
                  <c:v>38025</c:v>
                </c:pt>
                <c:pt idx="131">
                  <c:v>38026</c:v>
                </c:pt>
                <c:pt idx="132">
                  <c:v>38027</c:v>
                </c:pt>
                <c:pt idx="133">
                  <c:v>38028</c:v>
                </c:pt>
                <c:pt idx="134">
                  <c:v>38029</c:v>
                </c:pt>
                <c:pt idx="135">
                  <c:v>38030</c:v>
                </c:pt>
                <c:pt idx="136">
                  <c:v>38031</c:v>
                </c:pt>
                <c:pt idx="137">
                  <c:v>38032</c:v>
                </c:pt>
                <c:pt idx="138">
                  <c:v>38033</c:v>
                </c:pt>
                <c:pt idx="139">
                  <c:v>38034</c:v>
                </c:pt>
                <c:pt idx="140">
                  <c:v>38035</c:v>
                </c:pt>
                <c:pt idx="141">
                  <c:v>38036</c:v>
                </c:pt>
                <c:pt idx="142">
                  <c:v>38037</c:v>
                </c:pt>
                <c:pt idx="143">
                  <c:v>38038</c:v>
                </c:pt>
                <c:pt idx="144">
                  <c:v>38039</c:v>
                </c:pt>
                <c:pt idx="145">
                  <c:v>38040</c:v>
                </c:pt>
                <c:pt idx="146">
                  <c:v>38041</c:v>
                </c:pt>
                <c:pt idx="147">
                  <c:v>38042</c:v>
                </c:pt>
                <c:pt idx="148">
                  <c:v>38043</c:v>
                </c:pt>
                <c:pt idx="149">
                  <c:v>38044</c:v>
                </c:pt>
                <c:pt idx="150">
                  <c:v>38045</c:v>
                </c:pt>
                <c:pt idx="151">
                  <c:v>38047</c:v>
                </c:pt>
                <c:pt idx="152">
                  <c:v>38048</c:v>
                </c:pt>
                <c:pt idx="153">
                  <c:v>38049</c:v>
                </c:pt>
                <c:pt idx="154">
                  <c:v>38050</c:v>
                </c:pt>
                <c:pt idx="155">
                  <c:v>38051</c:v>
                </c:pt>
                <c:pt idx="156">
                  <c:v>38052</c:v>
                </c:pt>
                <c:pt idx="157">
                  <c:v>38053</c:v>
                </c:pt>
                <c:pt idx="158">
                  <c:v>38054</c:v>
                </c:pt>
                <c:pt idx="159">
                  <c:v>38055</c:v>
                </c:pt>
                <c:pt idx="160">
                  <c:v>38056</c:v>
                </c:pt>
                <c:pt idx="161">
                  <c:v>38057</c:v>
                </c:pt>
                <c:pt idx="162">
                  <c:v>38058</c:v>
                </c:pt>
                <c:pt idx="163">
                  <c:v>38059</c:v>
                </c:pt>
                <c:pt idx="164">
                  <c:v>38060</c:v>
                </c:pt>
                <c:pt idx="165">
                  <c:v>38061</c:v>
                </c:pt>
                <c:pt idx="166">
                  <c:v>38062</c:v>
                </c:pt>
                <c:pt idx="167">
                  <c:v>38063</c:v>
                </c:pt>
                <c:pt idx="168">
                  <c:v>38064</c:v>
                </c:pt>
                <c:pt idx="169">
                  <c:v>38065</c:v>
                </c:pt>
                <c:pt idx="170">
                  <c:v>38066</c:v>
                </c:pt>
                <c:pt idx="171">
                  <c:v>38067</c:v>
                </c:pt>
                <c:pt idx="172">
                  <c:v>38068</c:v>
                </c:pt>
                <c:pt idx="173">
                  <c:v>38069</c:v>
                </c:pt>
                <c:pt idx="174">
                  <c:v>38070</c:v>
                </c:pt>
                <c:pt idx="175">
                  <c:v>38071</c:v>
                </c:pt>
                <c:pt idx="176">
                  <c:v>38072</c:v>
                </c:pt>
                <c:pt idx="177">
                  <c:v>38073</c:v>
                </c:pt>
                <c:pt idx="178">
                  <c:v>38074</c:v>
                </c:pt>
                <c:pt idx="179">
                  <c:v>38075</c:v>
                </c:pt>
                <c:pt idx="180">
                  <c:v>38076</c:v>
                </c:pt>
                <c:pt idx="181">
                  <c:v>38077</c:v>
                </c:pt>
                <c:pt idx="182">
                  <c:v>38078</c:v>
                </c:pt>
                <c:pt idx="183">
                  <c:v>38079</c:v>
                </c:pt>
                <c:pt idx="184">
                  <c:v>38080</c:v>
                </c:pt>
                <c:pt idx="185">
                  <c:v>38081</c:v>
                </c:pt>
                <c:pt idx="186">
                  <c:v>38082</c:v>
                </c:pt>
                <c:pt idx="187">
                  <c:v>38083</c:v>
                </c:pt>
                <c:pt idx="188">
                  <c:v>38084</c:v>
                </c:pt>
                <c:pt idx="189">
                  <c:v>38085</c:v>
                </c:pt>
                <c:pt idx="190">
                  <c:v>38086</c:v>
                </c:pt>
                <c:pt idx="191">
                  <c:v>38087</c:v>
                </c:pt>
                <c:pt idx="192">
                  <c:v>38088</c:v>
                </c:pt>
                <c:pt idx="193">
                  <c:v>38089</c:v>
                </c:pt>
                <c:pt idx="194">
                  <c:v>38090</c:v>
                </c:pt>
                <c:pt idx="195">
                  <c:v>38091</c:v>
                </c:pt>
                <c:pt idx="196">
                  <c:v>38092</c:v>
                </c:pt>
                <c:pt idx="197">
                  <c:v>38093</c:v>
                </c:pt>
                <c:pt idx="198">
                  <c:v>38094</c:v>
                </c:pt>
                <c:pt idx="199">
                  <c:v>38095</c:v>
                </c:pt>
                <c:pt idx="200">
                  <c:v>38096</c:v>
                </c:pt>
                <c:pt idx="201">
                  <c:v>38097</c:v>
                </c:pt>
                <c:pt idx="202">
                  <c:v>38098</c:v>
                </c:pt>
                <c:pt idx="203">
                  <c:v>38099</c:v>
                </c:pt>
                <c:pt idx="204">
                  <c:v>38100</c:v>
                </c:pt>
                <c:pt idx="205">
                  <c:v>38101</c:v>
                </c:pt>
                <c:pt idx="206">
                  <c:v>38102</c:v>
                </c:pt>
                <c:pt idx="207">
                  <c:v>38103</c:v>
                </c:pt>
                <c:pt idx="208">
                  <c:v>38104</c:v>
                </c:pt>
                <c:pt idx="209">
                  <c:v>38105</c:v>
                </c:pt>
                <c:pt idx="210">
                  <c:v>38106</c:v>
                </c:pt>
                <c:pt idx="211">
                  <c:v>38107</c:v>
                </c:pt>
                <c:pt idx="212">
                  <c:v>38108</c:v>
                </c:pt>
                <c:pt idx="213">
                  <c:v>38109</c:v>
                </c:pt>
                <c:pt idx="214">
                  <c:v>38110</c:v>
                </c:pt>
                <c:pt idx="215">
                  <c:v>38111</c:v>
                </c:pt>
                <c:pt idx="216">
                  <c:v>38112</c:v>
                </c:pt>
                <c:pt idx="217">
                  <c:v>38113</c:v>
                </c:pt>
                <c:pt idx="218">
                  <c:v>38114</c:v>
                </c:pt>
                <c:pt idx="219">
                  <c:v>38115</c:v>
                </c:pt>
                <c:pt idx="220">
                  <c:v>38116</c:v>
                </c:pt>
                <c:pt idx="221">
                  <c:v>38117</c:v>
                </c:pt>
                <c:pt idx="222">
                  <c:v>38118</c:v>
                </c:pt>
                <c:pt idx="223">
                  <c:v>38119</c:v>
                </c:pt>
                <c:pt idx="224">
                  <c:v>38120</c:v>
                </c:pt>
                <c:pt idx="225">
                  <c:v>38121</c:v>
                </c:pt>
                <c:pt idx="226">
                  <c:v>38122</c:v>
                </c:pt>
                <c:pt idx="227">
                  <c:v>38123</c:v>
                </c:pt>
                <c:pt idx="228">
                  <c:v>38124</c:v>
                </c:pt>
                <c:pt idx="229">
                  <c:v>38125</c:v>
                </c:pt>
                <c:pt idx="230">
                  <c:v>38126</c:v>
                </c:pt>
                <c:pt idx="231">
                  <c:v>38127</c:v>
                </c:pt>
                <c:pt idx="232">
                  <c:v>38128</c:v>
                </c:pt>
                <c:pt idx="233">
                  <c:v>38129</c:v>
                </c:pt>
                <c:pt idx="234">
                  <c:v>38130</c:v>
                </c:pt>
                <c:pt idx="235">
                  <c:v>38131</c:v>
                </c:pt>
                <c:pt idx="236">
                  <c:v>38132</c:v>
                </c:pt>
                <c:pt idx="237">
                  <c:v>38133</c:v>
                </c:pt>
                <c:pt idx="238">
                  <c:v>38134</c:v>
                </c:pt>
                <c:pt idx="239">
                  <c:v>38135</c:v>
                </c:pt>
                <c:pt idx="240">
                  <c:v>38136</c:v>
                </c:pt>
                <c:pt idx="241">
                  <c:v>38137</c:v>
                </c:pt>
                <c:pt idx="242">
                  <c:v>38138</c:v>
                </c:pt>
                <c:pt idx="243">
                  <c:v>38139</c:v>
                </c:pt>
                <c:pt idx="244">
                  <c:v>38140</c:v>
                </c:pt>
                <c:pt idx="245">
                  <c:v>38141</c:v>
                </c:pt>
                <c:pt idx="246">
                  <c:v>38142</c:v>
                </c:pt>
                <c:pt idx="247">
                  <c:v>38143</c:v>
                </c:pt>
                <c:pt idx="248">
                  <c:v>38144</c:v>
                </c:pt>
                <c:pt idx="249">
                  <c:v>38145</c:v>
                </c:pt>
                <c:pt idx="250">
                  <c:v>38146</c:v>
                </c:pt>
                <c:pt idx="251">
                  <c:v>38147</c:v>
                </c:pt>
                <c:pt idx="252">
                  <c:v>38148</c:v>
                </c:pt>
                <c:pt idx="253">
                  <c:v>38149</c:v>
                </c:pt>
                <c:pt idx="254">
                  <c:v>38150</c:v>
                </c:pt>
                <c:pt idx="255">
                  <c:v>38151</c:v>
                </c:pt>
                <c:pt idx="256">
                  <c:v>38152</c:v>
                </c:pt>
                <c:pt idx="257">
                  <c:v>38153</c:v>
                </c:pt>
                <c:pt idx="258">
                  <c:v>38154</c:v>
                </c:pt>
                <c:pt idx="259">
                  <c:v>38155</c:v>
                </c:pt>
                <c:pt idx="260">
                  <c:v>38156</c:v>
                </c:pt>
                <c:pt idx="261">
                  <c:v>38157</c:v>
                </c:pt>
                <c:pt idx="262">
                  <c:v>38158</c:v>
                </c:pt>
                <c:pt idx="263">
                  <c:v>38159</c:v>
                </c:pt>
                <c:pt idx="264">
                  <c:v>38160</c:v>
                </c:pt>
                <c:pt idx="265">
                  <c:v>38161</c:v>
                </c:pt>
                <c:pt idx="266">
                  <c:v>38162</c:v>
                </c:pt>
                <c:pt idx="267">
                  <c:v>38163</c:v>
                </c:pt>
                <c:pt idx="268">
                  <c:v>38164</c:v>
                </c:pt>
                <c:pt idx="269">
                  <c:v>38165</c:v>
                </c:pt>
                <c:pt idx="270">
                  <c:v>38166</c:v>
                </c:pt>
                <c:pt idx="271">
                  <c:v>38167</c:v>
                </c:pt>
                <c:pt idx="272">
                  <c:v>38168</c:v>
                </c:pt>
                <c:pt idx="273">
                  <c:v>38169</c:v>
                </c:pt>
                <c:pt idx="274">
                  <c:v>38170</c:v>
                </c:pt>
                <c:pt idx="275">
                  <c:v>38171</c:v>
                </c:pt>
                <c:pt idx="276">
                  <c:v>38172</c:v>
                </c:pt>
                <c:pt idx="277">
                  <c:v>38173</c:v>
                </c:pt>
                <c:pt idx="278">
                  <c:v>38174</c:v>
                </c:pt>
                <c:pt idx="279">
                  <c:v>38175</c:v>
                </c:pt>
                <c:pt idx="280">
                  <c:v>38176</c:v>
                </c:pt>
                <c:pt idx="281">
                  <c:v>38177</c:v>
                </c:pt>
                <c:pt idx="282">
                  <c:v>38178</c:v>
                </c:pt>
                <c:pt idx="283">
                  <c:v>38179</c:v>
                </c:pt>
                <c:pt idx="284">
                  <c:v>38180</c:v>
                </c:pt>
                <c:pt idx="285">
                  <c:v>38181</c:v>
                </c:pt>
                <c:pt idx="286">
                  <c:v>38182</c:v>
                </c:pt>
                <c:pt idx="287">
                  <c:v>38183</c:v>
                </c:pt>
                <c:pt idx="288">
                  <c:v>38184</c:v>
                </c:pt>
                <c:pt idx="289">
                  <c:v>38185</c:v>
                </c:pt>
                <c:pt idx="290">
                  <c:v>38186</c:v>
                </c:pt>
                <c:pt idx="291">
                  <c:v>38187</c:v>
                </c:pt>
                <c:pt idx="292">
                  <c:v>38188</c:v>
                </c:pt>
                <c:pt idx="293">
                  <c:v>38189</c:v>
                </c:pt>
                <c:pt idx="294">
                  <c:v>38190</c:v>
                </c:pt>
                <c:pt idx="295">
                  <c:v>38191</c:v>
                </c:pt>
                <c:pt idx="296">
                  <c:v>38192</c:v>
                </c:pt>
                <c:pt idx="297">
                  <c:v>38193</c:v>
                </c:pt>
                <c:pt idx="298">
                  <c:v>38194</c:v>
                </c:pt>
                <c:pt idx="299">
                  <c:v>38195</c:v>
                </c:pt>
                <c:pt idx="300">
                  <c:v>38196</c:v>
                </c:pt>
                <c:pt idx="301">
                  <c:v>38197</c:v>
                </c:pt>
                <c:pt idx="302">
                  <c:v>38198</c:v>
                </c:pt>
                <c:pt idx="303">
                  <c:v>38199</c:v>
                </c:pt>
                <c:pt idx="304">
                  <c:v>38200</c:v>
                </c:pt>
                <c:pt idx="305">
                  <c:v>38201</c:v>
                </c:pt>
                <c:pt idx="306">
                  <c:v>38202</c:v>
                </c:pt>
                <c:pt idx="307">
                  <c:v>38203</c:v>
                </c:pt>
                <c:pt idx="308">
                  <c:v>38204</c:v>
                </c:pt>
                <c:pt idx="309">
                  <c:v>38205</c:v>
                </c:pt>
                <c:pt idx="310">
                  <c:v>38206</c:v>
                </c:pt>
                <c:pt idx="311">
                  <c:v>38207</c:v>
                </c:pt>
                <c:pt idx="312">
                  <c:v>38208</c:v>
                </c:pt>
                <c:pt idx="313">
                  <c:v>38209</c:v>
                </c:pt>
                <c:pt idx="314">
                  <c:v>38210</c:v>
                </c:pt>
                <c:pt idx="315">
                  <c:v>38211</c:v>
                </c:pt>
                <c:pt idx="316">
                  <c:v>38212</c:v>
                </c:pt>
                <c:pt idx="317">
                  <c:v>38213</c:v>
                </c:pt>
                <c:pt idx="318">
                  <c:v>38214</c:v>
                </c:pt>
                <c:pt idx="319">
                  <c:v>38215</c:v>
                </c:pt>
                <c:pt idx="320">
                  <c:v>38216</c:v>
                </c:pt>
                <c:pt idx="321">
                  <c:v>38217</c:v>
                </c:pt>
                <c:pt idx="322">
                  <c:v>38218</c:v>
                </c:pt>
                <c:pt idx="323">
                  <c:v>38219</c:v>
                </c:pt>
                <c:pt idx="324">
                  <c:v>38220</c:v>
                </c:pt>
                <c:pt idx="325">
                  <c:v>38221</c:v>
                </c:pt>
                <c:pt idx="326">
                  <c:v>38222</c:v>
                </c:pt>
                <c:pt idx="327">
                  <c:v>38223</c:v>
                </c:pt>
                <c:pt idx="328">
                  <c:v>38224</c:v>
                </c:pt>
                <c:pt idx="329">
                  <c:v>38225</c:v>
                </c:pt>
                <c:pt idx="330">
                  <c:v>38226</c:v>
                </c:pt>
                <c:pt idx="331">
                  <c:v>38227</c:v>
                </c:pt>
                <c:pt idx="332">
                  <c:v>38228</c:v>
                </c:pt>
                <c:pt idx="333">
                  <c:v>38229</c:v>
                </c:pt>
                <c:pt idx="334">
                  <c:v>38230</c:v>
                </c:pt>
                <c:pt idx="335">
                  <c:v>38231</c:v>
                </c:pt>
                <c:pt idx="336">
                  <c:v>38232</c:v>
                </c:pt>
                <c:pt idx="337">
                  <c:v>38233</c:v>
                </c:pt>
                <c:pt idx="338">
                  <c:v>38234</c:v>
                </c:pt>
                <c:pt idx="339">
                  <c:v>38235</c:v>
                </c:pt>
                <c:pt idx="340">
                  <c:v>38236</c:v>
                </c:pt>
                <c:pt idx="341">
                  <c:v>38237</c:v>
                </c:pt>
                <c:pt idx="342">
                  <c:v>38238</c:v>
                </c:pt>
                <c:pt idx="343">
                  <c:v>38239</c:v>
                </c:pt>
                <c:pt idx="344">
                  <c:v>38240</c:v>
                </c:pt>
                <c:pt idx="345">
                  <c:v>38241</c:v>
                </c:pt>
                <c:pt idx="346">
                  <c:v>38242</c:v>
                </c:pt>
                <c:pt idx="347">
                  <c:v>38243</c:v>
                </c:pt>
                <c:pt idx="348">
                  <c:v>38244</c:v>
                </c:pt>
                <c:pt idx="349">
                  <c:v>38245</c:v>
                </c:pt>
                <c:pt idx="350">
                  <c:v>38246</c:v>
                </c:pt>
                <c:pt idx="351">
                  <c:v>38247</c:v>
                </c:pt>
                <c:pt idx="352">
                  <c:v>38248</c:v>
                </c:pt>
                <c:pt idx="353">
                  <c:v>38249</c:v>
                </c:pt>
                <c:pt idx="354">
                  <c:v>38250</c:v>
                </c:pt>
                <c:pt idx="355">
                  <c:v>38251</c:v>
                </c:pt>
                <c:pt idx="356">
                  <c:v>38252</c:v>
                </c:pt>
                <c:pt idx="357">
                  <c:v>38253</c:v>
                </c:pt>
                <c:pt idx="358">
                  <c:v>38254</c:v>
                </c:pt>
                <c:pt idx="359">
                  <c:v>38255</c:v>
                </c:pt>
                <c:pt idx="360">
                  <c:v>38256</c:v>
                </c:pt>
                <c:pt idx="361">
                  <c:v>38257</c:v>
                </c:pt>
                <c:pt idx="362">
                  <c:v>38258</c:v>
                </c:pt>
                <c:pt idx="363">
                  <c:v>38259</c:v>
                </c:pt>
                <c:pt idx="364">
                  <c:v>38260</c:v>
                </c:pt>
              </c:numCache>
            </c:numRef>
          </c:cat>
          <c:val>
            <c:numRef>
              <c:f>'GB StorageStock fig 6 '!$C$4:$C$365</c:f>
              <c:numCache>
                <c:formatCode>0</c:formatCode>
                <c:ptCount val="362"/>
                <c:pt idx="0">
                  <c:v>965.74824880000006</c:v>
                </c:pt>
                <c:pt idx="1">
                  <c:v>956.96199730000001</c:v>
                </c:pt>
                <c:pt idx="2">
                  <c:v>992.49701460000006</c:v>
                </c:pt>
                <c:pt idx="3">
                  <c:v>1047.0372520000001</c:v>
                </c:pt>
                <c:pt idx="4">
                  <c:v>1064.7065580000001</c:v>
                </c:pt>
                <c:pt idx="5">
                  <c:v>1091.135419</c:v>
                </c:pt>
                <c:pt idx="6">
                  <c:v>1114.5862930000001</c:v>
                </c:pt>
                <c:pt idx="7">
                  <c:v>1122.975545</c:v>
                </c:pt>
                <c:pt idx="8">
                  <c:v>1138.691433</c:v>
                </c:pt>
                <c:pt idx="9">
                  <c:v>1158.252737</c:v>
                </c:pt>
                <c:pt idx="10">
                  <c:v>1037.5133370000001</c:v>
                </c:pt>
                <c:pt idx="11">
                  <c:v>1190.3871320000001</c:v>
                </c:pt>
                <c:pt idx="12">
                  <c:v>1182.5350450000001</c:v>
                </c:pt>
                <c:pt idx="13">
                  <c:v>1178.902736</c:v>
                </c:pt>
                <c:pt idx="14">
                  <c:v>1166.675293</c:v>
                </c:pt>
                <c:pt idx="15">
                  <c:v>1156.6048599999999</c:v>
                </c:pt>
                <c:pt idx="16">
                  <c:v>1143.3359969999999</c:v>
                </c:pt>
                <c:pt idx="17">
                  <c:v>1141.0713659999999</c:v>
                </c:pt>
                <c:pt idx="18">
                  <c:v>1173.73622</c:v>
                </c:pt>
                <c:pt idx="19">
                  <c:v>1225.8036850000001</c:v>
                </c:pt>
                <c:pt idx="20">
                  <c:v>1236.6489429999999</c:v>
                </c:pt>
                <c:pt idx="21">
                  <c:v>1310.6257519999999</c:v>
                </c:pt>
                <c:pt idx="22">
                  <c:v>1321.438148</c:v>
                </c:pt>
                <c:pt idx="23">
                  <c:v>1347.743021</c:v>
                </c:pt>
                <c:pt idx="24">
                  <c:v>1372.052942</c:v>
                </c:pt>
                <c:pt idx="25">
                  <c:v>1371.4507189999999</c:v>
                </c:pt>
                <c:pt idx="26">
                  <c:v>1356.5478599999999</c:v>
                </c:pt>
                <c:pt idx="27">
                  <c:v>1359.221411</c:v>
                </c:pt>
                <c:pt idx="28">
                  <c:v>1380.163558</c:v>
                </c:pt>
                <c:pt idx="29">
                  <c:v>1335.7006240000001</c:v>
                </c:pt>
                <c:pt idx="30">
                  <c:v>1310.269963</c:v>
                </c:pt>
                <c:pt idx="31">
                  <c:v>1315.833466</c:v>
                </c:pt>
                <c:pt idx="32">
                  <c:v>1359.5439779999999</c:v>
                </c:pt>
                <c:pt idx="33">
                  <c:v>1388.3258169999999</c:v>
                </c:pt>
                <c:pt idx="34">
                  <c:v>1421.623928</c:v>
                </c:pt>
                <c:pt idx="35">
                  <c:v>1493.4006939999999</c:v>
                </c:pt>
                <c:pt idx="36">
                  <c:v>1527.5570310000001</c:v>
                </c:pt>
                <c:pt idx="37">
                  <c:v>1537.6923420000001</c:v>
                </c:pt>
                <c:pt idx="38">
                  <c:v>1525.4412609999999</c:v>
                </c:pt>
                <c:pt idx="39">
                  <c:v>1538.22228</c:v>
                </c:pt>
                <c:pt idx="40">
                  <c:v>1545.1521580000001</c:v>
                </c:pt>
                <c:pt idx="41">
                  <c:v>1552.070835</c:v>
                </c:pt>
                <c:pt idx="42">
                  <c:v>1565.526803</c:v>
                </c:pt>
                <c:pt idx="43">
                  <c:v>1571.2339870000001</c:v>
                </c:pt>
                <c:pt idx="44">
                  <c:v>1573.5146560000001</c:v>
                </c:pt>
                <c:pt idx="45">
                  <c:v>1577.370201</c:v>
                </c:pt>
                <c:pt idx="46">
                  <c:v>1590.813124</c:v>
                </c:pt>
                <c:pt idx="47">
                  <c:v>1597.555987</c:v>
                </c:pt>
                <c:pt idx="48">
                  <c:v>1578.5698520000001</c:v>
                </c:pt>
                <c:pt idx="49">
                  <c:v>1539.0226259999999</c:v>
                </c:pt>
                <c:pt idx="50">
                  <c:v>1506.629351</c:v>
                </c:pt>
                <c:pt idx="51">
                  <c:v>1448.86544</c:v>
                </c:pt>
                <c:pt idx="52">
                  <c:v>1394.7726110000001</c:v>
                </c:pt>
                <c:pt idx="53">
                  <c:v>1376.5419999999999</c:v>
                </c:pt>
                <c:pt idx="54">
                  <c:v>1397.95868</c:v>
                </c:pt>
                <c:pt idx="55">
                  <c:v>1365.8732230000001</c:v>
                </c:pt>
                <c:pt idx="56">
                  <c:v>1310.9125650000001</c:v>
                </c:pt>
                <c:pt idx="57">
                  <c:v>1266.2062149999999</c:v>
                </c:pt>
                <c:pt idx="58">
                  <c:v>1282.634685</c:v>
                </c:pt>
                <c:pt idx="59">
                  <c:v>1295.9945479999999</c:v>
                </c:pt>
                <c:pt idx="60">
                  <c:v>1311.0464890000001</c:v>
                </c:pt>
                <c:pt idx="61">
                  <c:v>1302.013109</c:v>
                </c:pt>
                <c:pt idx="62">
                  <c:v>1307.2779049999999</c:v>
                </c:pt>
                <c:pt idx="63">
                  <c:v>1286.6545410000001</c:v>
                </c:pt>
                <c:pt idx="64">
                  <c:v>1242.390944</c:v>
                </c:pt>
                <c:pt idx="65">
                  <c:v>1205.8594680000001</c:v>
                </c:pt>
                <c:pt idx="66">
                  <c:v>1155.3933689999999</c:v>
                </c:pt>
                <c:pt idx="67">
                  <c:v>1161.7623840000001</c:v>
                </c:pt>
                <c:pt idx="68">
                  <c:v>1168.2616029999999</c:v>
                </c:pt>
                <c:pt idx="69">
                  <c:v>1190.7684139999999</c:v>
                </c:pt>
                <c:pt idx="70">
                  <c:v>1208.470294</c:v>
                </c:pt>
                <c:pt idx="71">
                  <c:v>1224.6805260000001</c:v>
                </c:pt>
                <c:pt idx="72">
                  <c:v>1243.5554540000001</c:v>
                </c:pt>
                <c:pt idx="73">
                  <c:v>1236.352515</c:v>
                </c:pt>
                <c:pt idx="74">
                  <c:v>1264.6426469999999</c:v>
                </c:pt>
                <c:pt idx="75">
                  <c:v>1307.6591989999999</c:v>
                </c:pt>
                <c:pt idx="76">
                  <c:v>1300.025676</c:v>
                </c:pt>
                <c:pt idx="77">
                  <c:v>1282.589561</c:v>
                </c:pt>
                <c:pt idx="78">
                  <c:v>1274.7171530000001</c:v>
                </c:pt>
                <c:pt idx="79">
                  <c:v>1296.5225760000001</c:v>
                </c:pt>
                <c:pt idx="80">
                  <c:v>1309.2802589999999</c:v>
                </c:pt>
                <c:pt idx="81">
                  <c:v>1306.418011</c:v>
                </c:pt>
                <c:pt idx="82">
                  <c:v>1319.8099119999999</c:v>
                </c:pt>
                <c:pt idx="83">
                  <c:v>1350.63183</c:v>
                </c:pt>
                <c:pt idx="84">
                  <c:v>1358.7281889999999</c:v>
                </c:pt>
                <c:pt idx="85">
                  <c:v>1355.656174</c:v>
                </c:pt>
                <c:pt idx="86">
                  <c:v>1358.415925</c:v>
                </c:pt>
                <c:pt idx="87">
                  <c:v>1342.062547</c:v>
                </c:pt>
                <c:pt idx="88">
                  <c:v>1342.5016000000001</c:v>
                </c:pt>
                <c:pt idx="89">
                  <c:v>1321.013391</c:v>
                </c:pt>
                <c:pt idx="90">
                  <c:v>1327.2082479999999</c:v>
                </c:pt>
                <c:pt idx="91">
                  <c:v>1311.488928</c:v>
                </c:pt>
                <c:pt idx="92">
                  <c:v>1271.8855269999999</c:v>
                </c:pt>
                <c:pt idx="93">
                  <c:v>1294.7220789999999</c:v>
                </c:pt>
                <c:pt idx="94">
                  <c:v>1297.563148</c:v>
                </c:pt>
                <c:pt idx="95">
                  <c:v>1289.8689280000001</c:v>
                </c:pt>
                <c:pt idx="96">
                  <c:v>1238.4322380000001</c:v>
                </c:pt>
                <c:pt idx="97">
                  <c:v>1151.577505</c:v>
                </c:pt>
                <c:pt idx="98">
                  <c:v>1077.212955</c:v>
                </c:pt>
                <c:pt idx="99">
                  <c:v>1035.055063</c:v>
                </c:pt>
                <c:pt idx="100">
                  <c:v>998.64769049999995</c:v>
                </c:pt>
                <c:pt idx="101">
                  <c:v>977.20814910000001</c:v>
                </c:pt>
                <c:pt idx="102">
                  <c:v>933.80813820000003</c:v>
                </c:pt>
                <c:pt idx="103">
                  <c:v>920.87605989999997</c:v>
                </c:pt>
                <c:pt idx="104">
                  <c:v>926.69084180000004</c:v>
                </c:pt>
                <c:pt idx="105">
                  <c:v>919.41503369999998</c:v>
                </c:pt>
                <c:pt idx="106">
                  <c:v>893.76660030000005</c:v>
                </c:pt>
                <c:pt idx="107">
                  <c:v>886.47944910000001</c:v>
                </c:pt>
                <c:pt idx="108">
                  <c:v>878.8851823</c:v>
                </c:pt>
                <c:pt idx="109">
                  <c:v>880.29765380000003</c:v>
                </c:pt>
                <c:pt idx="110">
                  <c:v>881.81539580000003</c:v>
                </c:pt>
                <c:pt idx="111">
                  <c:v>884.68498109999996</c:v>
                </c:pt>
                <c:pt idx="112">
                  <c:v>897.77441090000002</c:v>
                </c:pt>
                <c:pt idx="113">
                  <c:v>913.75625779999996</c:v>
                </c:pt>
                <c:pt idx="114">
                  <c:v>927.94348079999997</c:v>
                </c:pt>
                <c:pt idx="115">
                  <c:v>949.21426140000005</c:v>
                </c:pt>
                <c:pt idx="116">
                  <c:v>977.28100970000003</c:v>
                </c:pt>
                <c:pt idx="117">
                  <c:v>976.81922399999996</c:v>
                </c:pt>
                <c:pt idx="118">
                  <c:v>950.86520810000002</c:v>
                </c:pt>
                <c:pt idx="119">
                  <c:v>925.29400999999996</c:v>
                </c:pt>
                <c:pt idx="120">
                  <c:v>881.71811309999998</c:v>
                </c:pt>
                <c:pt idx="121">
                  <c:v>845.56556479999995</c:v>
                </c:pt>
                <c:pt idx="122">
                  <c:v>828.06655679999994</c:v>
                </c:pt>
                <c:pt idx="123">
                  <c:v>838.94127070000002</c:v>
                </c:pt>
                <c:pt idx="124">
                  <c:v>849.88335949999998</c:v>
                </c:pt>
                <c:pt idx="125">
                  <c:v>864.73711189999995</c:v>
                </c:pt>
                <c:pt idx="126">
                  <c:v>833.21663100000001</c:v>
                </c:pt>
                <c:pt idx="127">
                  <c:v>808.85735339999997</c:v>
                </c:pt>
                <c:pt idx="128">
                  <c:v>786.84709569999995</c:v>
                </c:pt>
                <c:pt idx="129">
                  <c:v>752.9162288</c:v>
                </c:pt>
                <c:pt idx="130">
                  <c:v>759.20431659999997</c:v>
                </c:pt>
                <c:pt idx="131">
                  <c:v>768.84727750000002</c:v>
                </c:pt>
                <c:pt idx="132">
                  <c:v>742.24479529999996</c:v>
                </c:pt>
                <c:pt idx="133">
                  <c:v>725.66312979999998</c:v>
                </c:pt>
                <c:pt idx="134">
                  <c:v>713.2718509</c:v>
                </c:pt>
                <c:pt idx="135">
                  <c:v>701.96780779999995</c:v>
                </c:pt>
                <c:pt idx="136">
                  <c:v>644.03606850000006</c:v>
                </c:pt>
                <c:pt idx="137">
                  <c:v>602.92299160000005</c:v>
                </c:pt>
                <c:pt idx="138">
                  <c:v>599.6383525</c:v>
                </c:pt>
                <c:pt idx="139">
                  <c:v>575.38078780000001</c:v>
                </c:pt>
                <c:pt idx="140">
                  <c:v>502.46002440000001</c:v>
                </c:pt>
                <c:pt idx="141">
                  <c:v>463.85978089999998</c:v>
                </c:pt>
                <c:pt idx="142">
                  <c:v>409.09602530000001</c:v>
                </c:pt>
                <c:pt idx="143">
                  <c:v>393.92061960000001</c:v>
                </c:pt>
                <c:pt idx="144">
                  <c:v>410.5207029</c:v>
                </c:pt>
                <c:pt idx="145">
                  <c:v>445.6797421</c:v>
                </c:pt>
                <c:pt idx="146">
                  <c:v>453.92616570000001</c:v>
                </c:pt>
                <c:pt idx="147">
                  <c:v>470.58036870000001</c:v>
                </c:pt>
                <c:pt idx="148">
                  <c:v>508.80715079999999</c:v>
                </c:pt>
                <c:pt idx="149">
                  <c:v>553.5522704</c:v>
                </c:pt>
                <c:pt idx="150">
                  <c:v>558.03620220000005</c:v>
                </c:pt>
                <c:pt idx="151">
                  <c:v>561.88829420000002</c:v>
                </c:pt>
                <c:pt idx="152">
                  <c:v>574.17637079999997</c:v>
                </c:pt>
                <c:pt idx="153">
                  <c:v>587.62592540000003</c:v>
                </c:pt>
                <c:pt idx="154">
                  <c:v>591.22458700000004</c:v>
                </c:pt>
                <c:pt idx="155">
                  <c:v>612.79793659999996</c:v>
                </c:pt>
                <c:pt idx="156">
                  <c:v>646.32824579999999</c:v>
                </c:pt>
                <c:pt idx="157">
                  <c:v>636.34649549999995</c:v>
                </c:pt>
                <c:pt idx="158">
                  <c:v>659.41478129999996</c:v>
                </c:pt>
                <c:pt idx="159">
                  <c:v>682.77212039999995</c:v>
                </c:pt>
                <c:pt idx="160">
                  <c:v>680.21807850000005</c:v>
                </c:pt>
                <c:pt idx="161">
                  <c:v>703.86302049999995</c:v>
                </c:pt>
                <c:pt idx="162">
                  <c:v>733.0706788</c:v>
                </c:pt>
                <c:pt idx="163">
                  <c:v>754.00799400000005</c:v>
                </c:pt>
                <c:pt idx="164">
                  <c:v>757.68286030000002</c:v>
                </c:pt>
                <c:pt idx="165">
                  <c:v>761.67424449999999</c:v>
                </c:pt>
                <c:pt idx="166">
                  <c:v>786.36623959999997</c:v>
                </c:pt>
                <c:pt idx="167">
                  <c:v>794.88118110000005</c:v>
                </c:pt>
                <c:pt idx="168">
                  <c:v>823.116218</c:v>
                </c:pt>
                <c:pt idx="169">
                  <c:v>841.89145350000001</c:v>
                </c:pt>
                <c:pt idx="170">
                  <c:v>835.76739829999997</c:v>
                </c:pt>
                <c:pt idx="171">
                  <c:v>817.31192250000004</c:v>
                </c:pt>
                <c:pt idx="172">
                  <c:v>831.8963943</c:v>
                </c:pt>
                <c:pt idx="173">
                  <c:v>840.58201970000005</c:v>
                </c:pt>
                <c:pt idx="174">
                  <c:v>836.91566620000003</c:v>
                </c:pt>
                <c:pt idx="175">
                  <c:v>852.38102849999996</c:v>
                </c:pt>
                <c:pt idx="176">
                  <c:v>862.84583740000005</c:v>
                </c:pt>
                <c:pt idx="177">
                  <c:v>824.32371709999995</c:v>
                </c:pt>
                <c:pt idx="178">
                  <c:v>817.74678119999999</c:v>
                </c:pt>
                <c:pt idx="179">
                  <c:v>860.4146763</c:v>
                </c:pt>
                <c:pt idx="180">
                  <c:v>859.32774610000001</c:v>
                </c:pt>
                <c:pt idx="181">
                  <c:v>867.55517380000003</c:v>
                </c:pt>
                <c:pt idx="182">
                  <c:v>872.519633</c:v>
                </c:pt>
                <c:pt idx="183">
                  <c:v>830.82645709999997</c:v>
                </c:pt>
                <c:pt idx="184">
                  <c:v>807.58253409999998</c:v>
                </c:pt>
                <c:pt idx="185">
                  <c:v>810.58488050000005</c:v>
                </c:pt>
                <c:pt idx="186">
                  <c:v>815.82789060000005</c:v>
                </c:pt>
                <c:pt idx="187">
                  <c:v>825.02755950000005</c:v>
                </c:pt>
                <c:pt idx="188">
                  <c:v>834.17025869999998</c:v>
                </c:pt>
                <c:pt idx="189">
                  <c:v>851.47703479999996</c:v>
                </c:pt>
                <c:pt idx="190">
                  <c:v>861.39109699999995</c:v>
                </c:pt>
                <c:pt idx="191">
                  <c:v>863.06620580000003</c:v>
                </c:pt>
                <c:pt idx="192">
                  <c:v>843.35560969999995</c:v>
                </c:pt>
                <c:pt idx="193">
                  <c:v>842.04797269999995</c:v>
                </c:pt>
                <c:pt idx="194">
                  <c:v>828.59978320000005</c:v>
                </c:pt>
                <c:pt idx="195">
                  <c:v>774.92574539999998</c:v>
                </c:pt>
                <c:pt idx="196">
                  <c:v>749.17202699999996</c:v>
                </c:pt>
                <c:pt idx="197">
                  <c:v>747.90412070000002</c:v>
                </c:pt>
                <c:pt idx="198">
                  <c:v>750.13926930000002</c:v>
                </c:pt>
                <c:pt idx="199">
                  <c:v>743.00627150000003</c:v>
                </c:pt>
                <c:pt idx="200">
                  <c:v>740.55384319999996</c:v>
                </c:pt>
                <c:pt idx="201">
                  <c:v>716.79942519999997</c:v>
                </c:pt>
                <c:pt idx="202">
                  <c:v>677.78802180000002</c:v>
                </c:pt>
                <c:pt idx="203">
                  <c:v>636.52758600000004</c:v>
                </c:pt>
                <c:pt idx="204">
                  <c:v>625.00497759999996</c:v>
                </c:pt>
                <c:pt idx="205">
                  <c:v>603.3999139</c:v>
                </c:pt>
                <c:pt idx="206">
                  <c:v>589.24557349999998</c:v>
                </c:pt>
                <c:pt idx="207">
                  <c:v>600.57360449999999</c:v>
                </c:pt>
                <c:pt idx="208">
                  <c:v>616.88517890000003</c:v>
                </c:pt>
                <c:pt idx="209">
                  <c:v>617.37998909999999</c:v>
                </c:pt>
                <c:pt idx="210">
                  <c:v>619.64062679999995</c:v>
                </c:pt>
                <c:pt idx="211">
                  <c:v>638.61668329999998</c:v>
                </c:pt>
                <c:pt idx="212">
                  <c:v>643.04371309999999</c:v>
                </c:pt>
                <c:pt idx="213">
                  <c:v>635.05626670000004</c:v>
                </c:pt>
                <c:pt idx="214">
                  <c:v>639.55159920000006</c:v>
                </c:pt>
                <c:pt idx="215">
                  <c:v>622.32591630000002</c:v>
                </c:pt>
                <c:pt idx="216">
                  <c:v>589.49378899999999</c:v>
                </c:pt>
                <c:pt idx="217">
                  <c:v>540.96420039999998</c:v>
                </c:pt>
                <c:pt idx="218">
                  <c:v>484.82119180000001</c:v>
                </c:pt>
                <c:pt idx="219">
                  <c:v>451.22932379999997</c:v>
                </c:pt>
                <c:pt idx="220">
                  <c:v>431.90034020000002</c:v>
                </c:pt>
                <c:pt idx="221">
                  <c:v>437.87642990000001</c:v>
                </c:pt>
                <c:pt idx="222">
                  <c:v>435.52040169999998</c:v>
                </c:pt>
                <c:pt idx="223">
                  <c:v>413.4958388</c:v>
                </c:pt>
                <c:pt idx="224">
                  <c:v>401.4011289</c:v>
                </c:pt>
                <c:pt idx="225">
                  <c:v>390.45812960000001</c:v>
                </c:pt>
                <c:pt idx="226">
                  <c:v>374.6474321</c:v>
                </c:pt>
                <c:pt idx="227">
                  <c:v>357.74434259999998</c:v>
                </c:pt>
                <c:pt idx="228">
                  <c:v>341.51499999999999</c:v>
                </c:pt>
                <c:pt idx="229">
                  <c:v>338.21005359999998</c:v>
                </c:pt>
                <c:pt idx="230">
                  <c:v>315.66044319999997</c:v>
                </c:pt>
                <c:pt idx="231">
                  <c:v>302.37505599999997</c:v>
                </c:pt>
                <c:pt idx="232">
                  <c:v>237.97957099999999</c:v>
                </c:pt>
                <c:pt idx="233">
                  <c:v>218.81553030000001</c:v>
                </c:pt>
                <c:pt idx="234">
                  <c:v>259.5370345</c:v>
                </c:pt>
                <c:pt idx="235">
                  <c:v>261.52216179999999</c:v>
                </c:pt>
                <c:pt idx="236">
                  <c:v>266.6766288</c:v>
                </c:pt>
                <c:pt idx="237">
                  <c:v>272.64174320000001</c:v>
                </c:pt>
                <c:pt idx="238">
                  <c:v>270.70804270000002</c:v>
                </c:pt>
                <c:pt idx="239">
                  <c:v>283.28792759999999</c:v>
                </c:pt>
                <c:pt idx="240">
                  <c:v>302.0607584</c:v>
                </c:pt>
                <c:pt idx="241">
                  <c:v>296.60196739999998</c:v>
                </c:pt>
                <c:pt idx="242">
                  <c:v>296.51469900000001</c:v>
                </c:pt>
                <c:pt idx="243">
                  <c:v>295.56849030000001</c:v>
                </c:pt>
                <c:pt idx="244">
                  <c:v>277.65760340000003</c:v>
                </c:pt>
                <c:pt idx="245">
                  <c:v>268.6470534</c:v>
                </c:pt>
                <c:pt idx="246">
                  <c:v>264.9436675</c:v>
                </c:pt>
                <c:pt idx="247">
                  <c:v>279.37900389999999</c:v>
                </c:pt>
                <c:pt idx="248">
                  <c:v>276.56161250000002</c:v>
                </c:pt>
                <c:pt idx="249">
                  <c:v>289.56464879999999</c:v>
                </c:pt>
                <c:pt idx="250">
                  <c:v>306.76388439999999</c:v>
                </c:pt>
                <c:pt idx="251">
                  <c:v>308.37923050000001</c:v>
                </c:pt>
                <c:pt idx="252">
                  <c:v>323.70412470000002</c:v>
                </c:pt>
                <c:pt idx="253">
                  <c:v>301.44911930000001</c:v>
                </c:pt>
                <c:pt idx="254">
                  <c:v>257.54949670000002</c:v>
                </c:pt>
                <c:pt idx="255">
                  <c:v>255.03711849999999</c:v>
                </c:pt>
                <c:pt idx="256">
                  <c:v>256.22277559999998</c:v>
                </c:pt>
                <c:pt idx="257">
                  <c:v>255.13429239999999</c:v>
                </c:pt>
                <c:pt idx="258">
                  <c:v>228.06085709999999</c:v>
                </c:pt>
                <c:pt idx="259">
                  <c:v>209.04006079999999</c:v>
                </c:pt>
                <c:pt idx="260">
                  <c:v>193.94861460000001</c:v>
                </c:pt>
                <c:pt idx="261">
                  <c:v>184.6446589</c:v>
                </c:pt>
                <c:pt idx="262">
                  <c:v>177.19972329999999</c:v>
                </c:pt>
                <c:pt idx="263">
                  <c:v>180.25834929999999</c:v>
                </c:pt>
                <c:pt idx="264">
                  <c:v>205.6031547</c:v>
                </c:pt>
                <c:pt idx="265">
                  <c:v>213.74373650000001</c:v>
                </c:pt>
                <c:pt idx="266">
                  <c:v>212.25936490000001</c:v>
                </c:pt>
                <c:pt idx="267">
                  <c:v>204.98426910000001</c:v>
                </c:pt>
                <c:pt idx="268">
                  <c:v>207.4531145</c:v>
                </c:pt>
                <c:pt idx="269">
                  <c:v>203.77705589999999</c:v>
                </c:pt>
                <c:pt idx="270">
                  <c:v>222.98686710000001</c:v>
                </c:pt>
                <c:pt idx="271">
                  <c:v>253.73630850000001</c:v>
                </c:pt>
                <c:pt idx="272">
                  <c:v>251.76972129999999</c:v>
                </c:pt>
                <c:pt idx="273">
                  <c:v>246.51274119999999</c:v>
                </c:pt>
                <c:pt idx="274">
                  <c:v>257.79099860000002</c:v>
                </c:pt>
                <c:pt idx="275">
                  <c:v>283.10525699999999</c:v>
                </c:pt>
                <c:pt idx="276">
                  <c:v>301.8448123</c:v>
                </c:pt>
                <c:pt idx="277">
                  <c:v>341.15856350000001</c:v>
                </c:pt>
                <c:pt idx="278">
                  <c:v>371.98819570000001</c:v>
                </c:pt>
                <c:pt idx="279">
                  <c:v>392.56206029999998</c:v>
                </c:pt>
                <c:pt idx="280">
                  <c:v>398.67924299999999</c:v>
                </c:pt>
                <c:pt idx="281">
                  <c:v>384.14967539999998</c:v>
                </c:pt>
                <c:pt idx="282">
                  <c:v>357.65588029999998</c:v>
                </c:pt>
                <c:pt idx="283">
                  <c:v>342.76471959999998</c:v>
                </c:pt>
                <c:pt idx="284">
                  <c:v>364.00373300000001</c:v>
                </c:pt>
                <c:pt idx="285">
                  <c:v>386.39975379999998</c:v>
                </c:pt>
                <c:pt idx="286">
                  <c:v>400.27548159999998</c:v>
                </c:pt>
                <c:pt idx="287">
                  <c:v>403.14026580000001</c:v>
                </c:pt>
                <c:pt idx="288">
                  <c:v>400.21472260000002</c:v>
                </c:pt>
                <c:pt idx="289">
                  <c:v>400.29304250000001</c:v>
                </c:pt>
                <c:pt idx="290">
                  <c:v>405.90161069999999</c:v>
                </c:pt>
                <c:pt idx="291">
                  <c:v>451.53189939999999</c:v>
                </c:pt>
                <c:pt idx="292">
                  <c:v>491.54498380000001</c:v>
                </c:pt>
                <c:pt idx="293">
                  <c:v>514.85237729999994</c:v>
                </c:pt>
                <c:pt idx="294">
                  <c:v>535.31311070000004</c:v>
                </c:pt>
                <c:pt idx="295">
                  <c:v>552.72604179999996</c:v>
                </c:pt>
                <c:pt idx="296">
                  <c:v>566.35487620000004</c:v>
                </c:pt>
                <c:pt idx="297">
                  <c:v>588.88952240000003</c:v>
                </c:pt>
                <c:pt idx="298">
                  <c:v>615.56580110000004</c:v>
                </c:pt>
                <c:pt idx="299">
                  <c:v>654.79502200000002</c:v>
                </c:pt>
                <c:pt idx="300">
                  <c:v>679.99589690000005</c:v>
                </c:pt>
                <c:pt idx="301">
                  <c:v>705.59684059999995</c:v>
                </c:pt>
                <c:pt idx="302">
                  <c:v>716.35519520000003</c:v>
                </c:pt>
                <c:pt idx="303">
                  <c:v>723.33241759999999</c:v>
                </c:pt>
                <c:pt idx="304">
                  <c:v>735.49504630000001</c:v>
                </c:pt>
                <c:pt idx="305">
                  <c:v>753.72290229999999</c:v>
                </c:pt>
                <c:pt idx="306">
                  <c:v>774.69800680000003</c:v>
                </c:pt>
                <c:pt idx="307">
                  <c:v>777.59122869999999</c:v>
                </c:pt>
                <c:pt idx="308">
                  <c:v>767.95994440000004</c:v>
                </c:pt>
                <c:pt idx="309">
                  <c:v>766.65189099999998</c:v>
                </c:pt>
                <c:pt idx="310">
                  <c:v>753.25658020000003</c:v>
                </c:pt>
                <c:pt idx="311">
                  <c:v>742.92643889999999</c:v>
                </c:pt>
                <c:pt idx="312">
                  <c:v>760.39117610000005</c:v>
                </c:pt>
                <c:pt idx="313">
                  <c:v>777.92368729999998</c:v>
                </c:pt>
                <c:pt idx="314">
                  <c:v>778.55571169999996</c:v>
                </c:pt>
                <c:pt idx="315">
                  <c:v>757.38589039999999</c:v>
                </c:pt>
                <c:pt idx="316">
                  <c:v>758.90076369999997</c:v>
                </c:pt>
                <c:pt idx="317">
                  <c:v>743.32803860000001</c:v>
                </c:pt>
                <c:pt idx="318">
                  <c:v>741.94650379999996</c:v>
                </c:pt>
                <c:pt idx="319">
                  <c:v>751.57371309999996</c:v>
                </c:pt>
                <c:pt idx="320">
                  <c:v>752.8219004</c:v>
                </c:pt>
                <c:pt idx="321">
                  <c:v>737.73880480000003</c:v>
                </c:pt>
                <c:pt idx="322">
                  <c:v>731.48542520000001</c:v>
                </c:pt>
                <c:pt idx="323">
                  <c:v>717.44063189999997</c:v>
                </c:pt>
                <c:pt idx="324">
                  <c:v>730.40308709999999</c:v>
                </c:pt>
                <c:pt idx="325">
                  <c:v>743.77135099999998</c:v>
                </c:pt>
                <c:pt idx="326">
                  <c:v>770.47081820000005</c:v>
                </c:pt>
                <c:pt idx="327">
                  <c:v>796.06707960000006</c:v>
                </c:pt>
                <c:pt idx="328">
                  <c:v>835.35306439999999</c:v>
                </c:pt>
                <c:pt idx="329">
                  <c:v>850.59741789999998</c:v>
                </c:pt>
                <c:pt idx="330">
                  <c:v>891.8411969</c:v>
                </c:pt>
                <c:pt idx="331">
                  <c:v>895.05229159999999</c:v>
                </c:pt>
                <c:pt idx="332">
                  <c:v>907.71758629999999</c:v>
                </c:pt>
                <c:pt idx="333">
                  <c:v>900.8028094</c:v>
                </c:pt>
                <c:pt idx="334">
                  <c:v>896.01258840000003</c:v>
                </c:pt>
                <c:pt idx="335">
                  <c:v>885.84800410000003</c:v>
                </c:pt>
                <c:pt idx="336">
                  <c:v>886.18270470000004</c:v>
                </c:pt>
                <c:pt idx="337">
                  <c:v>867.99448829999994</c:v>
                </c:pt>
                <c:pt idx="338">
                  <c:v>877.03585859999998</c:v>
                </c:pt>
                <c:pt idx="339">
                  <c:v>876.58907469999997</c:v>
                </c:pt>
                <c:pt idx="340">
                  <c:v>878.88434670000004</c:v>
                </c:pt>
                <c:pt idx="341">
                  <c:v>883.77146049999999</c:v>
                </c:pt>
                <c:pt idx="342">
                  <c:v>887.90404390000003</c:v>
                </c:pt>
                <c:pt idx="343">
                  <c:v>897.74876870000003</c:v>
                </c:pt>
                <c:pt idx="344">
                  <c:v>893.42301669999995</c:v>
                </c:pt>
                <c:pt idx="345">
                  <c:v>890.16157009999995</c:v>
                </c:pt>
                <c:pt idx="346">
                  <c:v>890.30658900000003</c:v>
                </c:pt>
                <c:pt idx="347">
                  <c:v>914.80247210000005</c:v>
                </c:pt>
                <c:pt idx="348">
                  <c:v>905.0091486</c:v>
                </c:pt>
                <c:pt idx="349">
                  <c:v>900.58750069999996</c:v>
                </c:pt>
                <c:pt idx="350">
                  <c:v>927.82795929999997</c:v>
                </c:pt>
                <c:pt idx="351">
                  <c:v>928.828709</c:v>
                </c:pt>
                <c:pt idx="352">
                  <c:v>937.0459376</c:v>
                </c:pt>
                <c:pt idx="353">
                  <c:v>948.09653900000001</c:v>
                </c:pt>
                <c:pt idx="354">
                  <c:v>972.51588719999995</c:v>
                </c:pt>
                <c:pt idx="355">
                  <c:v>985.34110120000003</c:v>
                </c:pt>
                <c:pt idx="356">
                  <c:v>953.0078436</c:v>
                </c:pt>
                <c:pt idx="357">
                  <c:v>921.86979689999998</c:v>
                </c:pt>
                <c:pt idx="358">
                  <c:v>901.56228620000002</c:v>
                </c:pt>
                <c:pt idx="359">
                  <c:v>868.65587570000002</c:v>
                </c:pt>
                <c:pt idx="360">
                  <c:v>826.39045080000005</c:v>
                </c:pt>
                <c:pt idx="361">
                  <c:v>808.77427809999995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05-4795-A107-8188E8B626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0452416"/>
        <c:axId val="2090449536"/>
      </c:lineChart>
      <c:dateAx>
        <c:axId val="2090452416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ap="flat" cmpd="sng" algn="ctr">
            <a:solidFill>
              <a:srgbClr val="605E5C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090449536"/>
        <c:crosses val="autoZero"/>
        <c:auto val="1"/>
        <c:lblOffset val="100"/>
        <c:baseTimeUnit val="days"/>
      </c:dateAx>
      <c:valAx>
        <c:axId val="2090449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>
                    <a:latin typeface="Tenorite" panose="00000500000000000000" pitchFamily="2" charset="0"/>
                  </a:rPr>
                  <a:t>mcm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090452416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span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r>
              <a:rPr lang="en-GB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Tenorite" panose="00000500000000000000" pitchFamily="2" charset="0"/>
              </a:rPr>
              <a:t>MRS Stock/Space/Fullness and deliverability ahead of recent cold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'Cold Snaps Stocks fig 7'!$C$3</c:f>
              <c:strCache>
                <c:ptCount val="1"/>
                <c:pt idx="0">
                  <c:v>Opening Stock</c:v>
                </c:pt>
              </c:strCache>
            </c:strRef>
          </c:tx>
          <c:spPr>
            <a:solidFill>
              <a:srgbClr val="BFDB80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934E5736-F2DD-45CF-B6D3-C852CD828045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67EF-48E3-9FE1-77CA3110A7F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2C25701-AE64-41FA-89C1-21AE5FCCBBE8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67EF-48E3-9FE1-77CA3110A7F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AF40D610-499F-4E2D-81B0-9DB166286342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67EF-48E3-9FE1-77CA3110A7F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8431B01-9C71-4530-A906-82130E2D3AB9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67EF-48E3-9FE1-77CA3110A7F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5B7D5C2-C192-4940-BB97-7A930F4034A6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67EF-48E3-9FE1-77CA3110A7F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6"/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'Cold Snaps Stocks fig 7'!$B$4:$B$8</c:f>
              <c:numCache>
                <c:formatCode>m/d/yyyy</c:formatCode>
                <c:ptCount val="5"/>
                <c:pt idx="0">
                  <c:v>43495</c:v>
                </c:pt>
                <c:pt idx="1">
                  <c:v>44234</c:v>
                </c:pt>
                <c:pt idx="2">
                  <c:v>44905</c:v>
                </c:pt>
                <c:pt idx="3">
                  <c:v>44940</c:v>
                </c:pt>
                <c:pt idx="4">
                  <c:v>46026</c:v>
                </c:pt>
              </c:numCache>
            </c:numRef>
          </c:cat>
          <c:val>
            <c:numRef>
              <c:f>'Cold Snaps Stocks fig 7'!$C$4:$C$8</c:f>
              <c:numCache>
                <c:formatCode>0.00</c:formatCode>
                <c:ptCount val="5"/>
                <c:pt idx="0">
                  <c:v>1075.324141818179</c:v>
                </c:pt>
                <c:pt idx="1">
                  <c:v>922.27260518181674</c:v>
                </c:pt>
                <c:pt idx="2">
                  <c:v>1391.3683917272695</c:v>
                </c:pt>
                <c:pt idx="3">
                  <c:v>1464.5753154545428</c:v>
                </c:pt>
                <c:pt idx="4">
                  <c:v>1238.4322377272708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'Cold Snaps Stocks fig 7'!$F$4:$F$8</c15:f>
                <c15:dlblRangeCache>
                  <c:ptCount val="5"/>
                  <c:pt idx="0">
                    <c:v>82%</c:v>
                  </c:pt>
                  <c:pt idx="1">
                    <c:v>63%</c:v>
                  </c:pt>
                  <c:pt idx="2">
                    <c:v>95%</c:v>
                  </c:pt>
                  <c:pt idx="3">
                    <c:v>93%</c:v>
                  </c:pt>
                  <c:pt idx="4">
                    <c:v>72%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67EF-48E3-9FE1-77CA3110A7F4}"/>
            </c:ext>
          </c:extLst>
        </c:ser>
        <c:ser>
          <c:idx val="1"/>
          <c:order val="1"/>
          <c:tx>
            <c:strRef>
              <c:f>'Cold Snaps Stocks fig 7'!$D$3</c:f>
              <c:strCache>
                <c:ptCount val="1"/>
                <c:pt idx="0">
                  <c:v>Available Capacity</c:v>
                </c:pt>
              </c:strCache>
            </c:strRef>
          </c:tx>
          <c:spPr>
            <a:solidFill>
              <a:srgbClr val="196B24"/>
            </a:solidFill>
            <a:ln>
              <a:noFill/>
            </a:ln>
            <a:effectLst/>
          </c:spPr>
          <c:invertIfNegative val="0"/>
          <c:cat>
            <c:numRef>
              <c:f>'Cold Snaps Stocks fig 7'!$B$4:$B$8</c:f>
              <c:numCache>
                <c:formatCode>m/d/yyyy</c:formatCode>
                <c:ptCount val="5"/>
                <c:pt idx="0">
                  <c:v>43495</c:v>
                </c:pt>
                <c:pt idx="1">
                  <c:v>44234</c:v>
                </c:pt>
                <c:pt idx="2">
                  <c:v>44905</c:v>
                </c:pt>
                <c:pt idx="3">
                  <c:v>44940</c:v>
                </c:pt>
                <c:pt idx="4">
                  <c:v>46026</c:v>
                </c:pt>
              </c:numCache>
            </c:numRef>
          </c:cat>
          <c:val>
            <c:numRef>
              <c:f>'Cold Snaps Stocks fig 7'!$D$4:$D$8</c:f>
              <c:numCache>
                <c:formatCode>0.00</c:formatCode>
                <c:ptCount val="5"/>
                <c:pt idx="0">
                  <c:v>228.11811918181752</c:v>
                </c:pt>
                <c:pt idx="1">
                  <c:v>532.08845999999926</c:v>
                </c:pt>
                <c:pt idx="2">
                  <c:v>75.038458090910126</c:v>
                </c:pt>
                <c:pt idx="3">
                  <c:v>108.85732872727385</c:v>
                </c:pt>
                <c:pt idx="4">
                  <c:v>479.48422399999822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7EF-48E3-9FE1-77CA3110A7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79340751"/>
        <c:axId val="379324431"/>
      </c:barChart>
      <c:lineChart>
        <c:grouping val="standard"/>
        <c:varyColors val="0"/>
        <c:ser>
          <c:idx val="2"/>
          <c:order val="2"/>
          <c:tx>
            <c:strRef>
              <c:f>'Cold Snaps Stocks fig 7'!$E$3</c:f>
              <c:strCache>
                <c:ptCount val="1"/>
                <c:pt idx="0">
                  <c:v>Deliverability</c:v>
                </c:pt>
              </c:strCache>
            </c:strRef>
          </c:tx>
          <c:spPr>
            <a:ln w="28575" cap="rnd">
              <a:solidFill>
                <a:schemeClr val="accent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'Cold Snaps Stocks fig 7'!$B$4:$B$8</c:f>
              <c:numCache>
                <c:formatCode>m/d/yyyy</c:formatCode>
                <c:ptCount val="5"/>
                <c:pt idx="0">
                  <c:v>43495</c:v>
                </c:pt>
                <c:pt idx="1">
                  <c:v>44234</c:v>
                </c:pt>
                <c:pt idx="2">
                  <c:v>44905</c:v>
                </c:pt>
                <c:pt idx="3">
                  <c:v>44940</c:v>
                </c:pt>
                <c:pt idx="4">
                  <c:v>46026</c:v>
                </c:pt>
              </c:numCache>
            </c:numRef>
          </c:cat>
          <c:val>
            <c:numRef>
              <c:f>'Cold Snaps Stocks fig 7'!$E$4:$E$8</c:f>
              <c:numCache>
                <c:formatCode>0.00</c:formatCode>
                <c:ptCount val="5"/>
                <c:pt idx="0">
                  <c:v>89.975078363636158</c:v>
                </c:pt>
                <c:pt idx="1">
                  <c:v>100.56080399999976</c:v>
                </c:pt>
                <c:pt idx="2">
                  <c:v>116.92444036363617</c:v>
                </c:pt>
                <c:pt idx="3">
                  <c:v>115.11938890909067</c:v>
                </c:pt>
                <c:pt idx="4">
                  <c:v>105.37211618181789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7EF-48E3-9FE1-77CA3110A7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4974784"/>
        <c:axId val="1374968544"/>
      </c:lineChart>
      <c:catAx>
        <c:axId val="379340751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79324431"/>
        <c:crosses val="autoZero"/>
        <c:auto val="0"/>
        <c:lblAlgn val="ctr"/>
        <c:lblOffset val="100"/>
        <c:noMultiLvlLbl val="0"/>
      </c:catAx>
      <c:valAx>
        <c:axId val="379324431"/>
        <c:scaling>
          <c:orientation val="minMax"/>
          <c:max val="18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r>
                  <a:rPr lang="en-GB" sz="1000">
                    <a:latin typeface="Tenorite" panose="00000500000000000000" pitchFamily="2" charset="0"/>
                  </a:rPr>
                  <a:t>mcm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enorite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79340751"/>
        <c:crosses val="autoZero"/>
        <c:crossBetween val="between"/>
        <c:majorUnit val="300"/>
      </c:valAx>
      <c:valAx>
        <c:axId val="1374968544"/>
        <c:scaling>
          <c:orientation val="minMax"/>
          <c:max val="12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r>
                  <a:rPr lang="en-GB" sz="1000">
                    <a:latin typeface="Tenorite" panose="00000500000000000000" pitchFamily="2" charset="0"/>
                  </a:rPr>
                  <a:t>Deliverability (mcm/d)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enorite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4974784"/>
        <c:crosses val="max"/>
        <c:crossBetween val="between"/>
        <c:majorUnit val="20"/>
      </c:valAx>
      <c:dateAx>
        <c:axId val="13749747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37496854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'Peak elec gen fig 8 &amp; tab 6'!$D$4</c:f>
              <c:strCache>
                <c:ptCount val="1"/>
                <c:pt idx="0">
                  <c:v>Winter 2023/24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'Peak elec gen fig 8 &amp; tab 6'!$A$4:$B$340</c15:sqref>
                  </c15:fullRef>
                </c:ext>
              </c:extLst>
              <c:f>'Peak elec gen fig 8 &amp; tab 6'!$A$5:$B$340</c:f>
              <c:multiLvlStrCache>
                <c:ptCount val="336"/>
                <c:lvl>
                  <c:pt idx="0">
                    <c:v>00:00:00</c:v>
                  </c:pt>
                  <c:pt idx="1">
                    <c:v>00:30:00</c:v>
                  </c:pt>
                  <c:pt idx="2">
                    <c:v>01:00:00</c:v>
                  </c:pt>
                  <c:pt idx="3">
                    <c:v>01:30:00</c:v>
                  </c:pt>
                  <c:pt idx="4">
                    <c:v>02:00:00</c:v>
                  </c:pt>
                  <c:pt idx="5">
                    <c:v>02:30:00</c:v>
                  </c:pt>
                  <c:pt idx="6">
                    <c:v>03:00:00</c:v>
                  </c:pt>
                  <c:pt idx="7">
                    <c:v>03:30:00</c:v>
                  </c:pt>
                  <c:pt idx="8">
                    <c:v>04:00:00</c:v>
                  </c:pt>
                  <c:pt idx="9">
                    <c:v>04:30:00</c:v>
                  </c:pt>
                  <c:pt idx="10">
                    <c:v>05:00:00</c:v>
                  </c:pt>
                  <c:pt idx="11">
                    <c:v>05:30:00</c:v>
                  </c:pt>
                  <c:pt idx="12">
                    <c:v>06:00:00</c:v>
                  </c:pt>
                  <c:pt idx="13">
                    <c:v>06:30:00</c:v>
                  </c:pt>
                  <c:pt idx="14">
                    <c:v>07:00:00</c:v>
                  </c:pt>
                  <c:pt idx="15">
                    <c:v>07:30:00</c:v>
                  </c:pt>
                  <c:pt idx="16">
                    <c:v>08:00:00</c:v>
                  </c:pt>
                  <c:pt idx="17">
                    <c:v>08:30:00</c:v>
                  </c:pt>
                  <c:pt idx="18">
                    <c:v>09:00:00</c:v>
                  </c:pt>
                  <c:pt idx="19">
                    <c:v>09:30:00</c:v>
                  </c:pt>
                  <c:pt idx="20">
                    <c:v>10:00:00</c:v>
                  </c:pt>
                  <c:pt idx="21">
                    <c:v>10:30:00</c:v>
                  </c:pt>
                  <c:pt idx="22">
                    <c:v>11:00:00</c:v>
                  </c:pt>
                  <c:pt idx="23">
                    <c:v>11:30:00</c:v>
                  </c:pt>
                  <c:pt idx="24">
                    <c:v>12:00:00</c:v>
                  </c:pt>
                  <c:pt idx="25">
                    <c:v>12:30:00</c:v>
                  </c:pt>
                  <c:pt idx="26">
                    <c:v>13:00:00</c:v>
                  </c:pt>
                  <c:pt idx="27">
                    <c:v>13:30:00</c:v>
                  </c:pt>
                  <c:pt idx="28">
                    <c:v>14:00:00</c:v>
                  </c:pt>
                  <c:pt idx="29">
                    <c:v>14:30:00</c:v>
                  </c:pt>
                  <c:pt idx="30">
                    <c:v>15:00:00</c:v>
                  </c:pt>
                  <c:pt idx="31">
                    <c:v>15:30:00</c:v>
                  </c:pt>
                  <c:pt idx="32">
                    <c:v>16:00:00</c:v>
                  </c:pt>
                  <c:pt idx="33">
                    <c:v>16:30:00</c:v>
                  </c:pt>
                  <c:pt idx="34">
                    <c:v>17:00:00</c:v>
                  </c:pt>
                  <c:pt idx="35">
                    <c:v>17:30:00</c:v>
                  </c:pt>
                  <c:pt idx="36">
                    <c:v>18:00:00</c:v>
                  </c:pt>
                  <c:pt idx="37">
                    <c:v>18:30:00</c:v>
                  </c:pt>
                  <c:pt idx="38">
                    <c:v>19:00:00</c:v>
                  </c:pt>
                  <c:pt idx="39">
                    <c:v>19:30:00</c:v>
                  </c:pt>
                  <c:pt idx="40">
                    <c:v>20:00:00</c:v>
                  </c:pt>
                  <c:pt idx="41">
                    <c:v>20:30:00</c:v>
                  </c:pt>
                  <c:pt idx="42">
                    <c:v>21:00:00</c:v>
                  </c:pt>
                  <c:pt idx="43">
                    <c:v>21:30:00</c:v>
                  </c:pt>
                  <c:pt idx="44">
                    <c:v>22:00:00</c:v>
                  </c:pt>
                  <c:pt idx="45">
                    <c:v>22:30:00</c:v>
                  </c:pt>
                  <c:pt idx="46">
                    <c:v>23:00:00</c:v>
                  </c:pt>
                  <c:pt idx="47">
                    <c:v>23:30:00</c:v>
                  </c:pt>
                  <c:pt idx="48">
                    <c:v>00:00:00</c:v>
                  </c:pt>
                  <c:pt idx="49">
                    <c:v>00:30:00</c:v>
                  </c:pt>
                  <c:pt idx="50">
                    <c:v>01:00:00</c:v>
                  </c:pt>
                  <c:pt idx="51">
                    <c:v>01:30:00</c:v>
                  </c:pt>
                  <c:pt idx="52">
                    <c:v>02:00:00</c:v>
                  </c:pt>
                  <c:pt idx="53">
                    <c:v>02:30:00</c:v>
                  </c:pt>
                  <c:pt idx="54">
                    <c:v>03:00:00</c:v>
                  </c:pt>
                  <c:pt idx="55">
                    <c:v>03:30:00</c:v>
                  </c:pt>
                  <c:pt idx="56">
                    <c:v>04:00:00</c:v>
                  </c:pt>
                  <c:pt idx="57">
                    <c:v>04:30:00</c:v>
                  </c:pt>
                  <c:pt idx="58">
                    <c:v>05:00:00</c:v>
                  </c:pt>
                  <c:pt idx="59">
                    <c:v>05:30:00</c:v>
                  </c:pt>
                  <c:pt idx="60">
                    <c:v>06:00:00</c:v>
                  </c:pt>
                  <c:pt idx="61">
                    <c:v>06:30:00</c:v>
                  </c:pt>
                  <c:pt idx="62">
                    <c:v>07:00:00</c:v>
                  </c:pt>
                  <c:pt idx="63">
                    <c:v>07:30:00</c:v>
                  </c:pt>
                  <c:pt idx="64">
                    <c:v>08:00:00</c:v>
                  </c:pt>
                  <c:pt idx="65">
                    <c:v>08:30:00</c:v>
                  </c:pt>
                  <c:pt idx="66">
                    <c:v>09:00:00</c:v>
                  </c:pt>
                  <c:pt idx="67">
                    <c:v>09:30:00</c:v>
                  </c:pt>
                  <c:pt idx="68">
                    <c:v>10:00:00</c:v>
                  </c:pt>
                  <c:pt idx="69">
                    <c:v>10:30:00</c:v>
                  </c:pt>
                  <c:pt idx="70">
                    <c:v>11:00:00</c:v>
                  </c:pt>
                  <c:pt idx="71">
                    <c:v>11:30:00</c:v>
                  </c:pt>
                  <c:pt idx="72">
                    <c:v>12:00:00</c:v>
                  </c:pt>
                  <c:pt idx="73">
                    <c:v>12:30:00</c:v>
                  </c:pt>
                  <c:pt idx="74">
                    <c:v>13:00:00</c:v>
                  </c:pt>
                  <c:pt idx="75">
                    <c:v>13:30:00</c:v>
                  </c:pt>
                  <c:pt idx="76">
                    <c:v>14:00:00</c:v>
                  </c:pt>
                  <c:pt idx="77">
                    <c:v>14:30:00</c:v>
                  </c:pt>
                  <c:pt idx="78">
                    <c:v>15:00:00</c:v>
                  </c:pt>
                  <c:pt idx="79">
                    <c:v>15:30:00</c:v>
                  </c:pt>
                  <c:pt idx="80">
                    <c:v>16:00:00</c:v>
                  </c:pt>
                  <c:pt idx="81">
                    <c:v>16:30:00</c:v>
                  </c:pt>
                  <c:pt idx="82">
                    <c:v>17:00:00</c:v>
                  </c:pt>
                  <c:pt idx="83">
                    <c:v>17:30:00</c:v>
                  </c:pt>
                  <c:pt idx="84">
                    <c:v>18:00:00</c:v>
                  </c:pt>
                  <c:pt idx="85">
                    <c:v>18:30:00</c:v>
                  </c:pt>
                  <c:pt idx="86">
                    <c:v>19:00:00</c:v>
                  </c:pt>
                  <c:pt idx="87">
                    <c:v>19:30:00</c:v>
                  </c:pt>
                  <c:pt idx="88">
                    <c:v>20:00:00</c:v>
                  </c:pt>
                  <c:pt idx="89">
                    <c:v>20:30:00</c:v>
                  </c:pt>
                  <c:pt idx="90">
                    <c:v>21:00:00</c:v>
                  </c:pt>
                  <c:pt idx="91">
                    <c:v>21:30:00</c:v>
                  </c:pt>
                  <c:pt idx="92">
                    <c:v>22:00:00</c:v>
                  </c:pt>
                  <c:pt idx="93">
                    <c:v>22:30:00</c:v>
                  </c:pt>
                  <c:pt idx="94">
                    <c:v>23:00:00</c:v>
                  </c:pt>
                  <c:pt idx="95">
                    <c:v>23:30:00</c:v>
                  </c:pt>
                  <c:pt idx="96">
                    <c:v>00:00:00</c:v>
                  </c:pt>
                  <c:pt idx="97">
                    <c:v>00:30:00</c:v>
                  </c:pt>
                  <c:pt idx="98">
                    <c:v>01:00:00</c:v>
                  </c:pt>
                  <c:pt idx="99">
                    <c:v>01:30:00</c:v>
                  </c:pt>
                  <c:pt idx="100">
                    <c:v>02:00:00</c:v>
                  </c:pt>
                  <c:pt idx="101">
                    <c:v>02:30:00</c:v>
                  </c:pt>
                  <c:pt idx="102">
                    <c:v>03:00:00</c:v>
                  </c:pt>
                  <c:pt idx="103">
                    <c:v>03:30:00</c:v>
                  </c:pt>
                  <c:pt idx="104">
                    <c:v>04:00:00</c:v>
                  </c:pt>
                  <c:pt idx="105">
                    <c:v>04:30:00</c:v>
                  </c:pt>
                  <c:pt idx="106">
                    <c:v>05:00:00</c:v>
                  </c:pt>
                  <c:pt idx="107">
                    <c:v>05:30:00</c:v>
                  </c:pt>
                  <c:pt idx="108">
                    <c:v>06:00:00</c:v>
                  </c:pt>
                  <c:pt idx="109">
                    <c:v>06:30:00</c:v>
                  </c:pt>
                  <c:pt idx="110">
                    <c:v>07:00:00</c:v>
                  </c:pt>
                  <c:pt idx="111">
                    <c:v>07:30:00</c:v>
                  </c:pt>
                  <c:pt idx="112">
                    <c:v>08:00:00</c:v>
                  </c:pt>
                  <c:pt idx="113">
                    <c:v>08:30:00</c:v>
                  </c:pt>
                  <c:pt idx="114">
                    <c:v>09:00:00</c:v>
                  </c:pt>
                  <c:pt idx="115">
                    <c:v>09:30:00</c:v>
                  </c:pt>
                  <c:pt idx="116">
                    <c:v>10:00:00</c:v>
                  </c:pt>
                  <c:pt idx="117">
                    <c:v>10:30:00</c:v>
                  </c:pt>
                  <c:pt idx="118">
                    <c:v>11:00:00</c:v>
                  </c:pt>
                  <c:pt idx="119">
                    <c:v>11:30:00</c:v>
                  </c:pt>
                  <c:pt idx="120">
                    <c:v>12:00:00</c:v>
                  </c:pt>
                  <c:pt idx="121">
                    <c:v>12:30:00</c:v>
                  </c:pt>
                  <c:pt idx="122">
                    <c:v>13:00:00</c:v>
                  </c:pt>
                  <c:pt idx="123">
                    <c:v>13:30:00</c:v>
                  </c:pt>
                  <c:pt idx="124">
                    <c:v>14:00:00</c:v>
                  </c:pt>
                  <c:pt idx="125">
                    <c:v>14:30:00</c:v>
                  </c:pt>
                  <c:pt idx="126">
                    <c:v>15:00:00</c:v>
                  </c:pt>
                  <c:pt idx="127">
                    <c:v>15:30:00</c:v>
                  </c:pt>
                  <c:pt idx="128">
                    <c:v>16:00:00</c:v>
                  </c:pt>
                  <c:pt idx="129">
                    <c:v>16:30:00</c:v>
                  </c:pt>
                  <c:pt idx="130">
                    <c:v>17:00:00</c:v>
                  </c:pt>
                  <c:pt idx="131">
                    <c:v>17:30:00</c:v>
                  </c:pt>
                  <c:pt idx="132">
                    <c:v>18:00:00</c:v>
                  </c:pt>
                  <c:pt idx="133">
                    <c:v>18:30:00</c:v>
                  </c:pt>
                  <c:pt idx="134">
                    <c:v>19:00:00</c:v>
                  </c:pt>
                  <c:pt idx="135">
                    <c:v>19:30:00</c:v>
                  </c:pt>
                  <c:pt idx="136">
                    <c:v>20:00:00</c:v>
                  </c:pt>
                  <c:pt idx="137">
                    <c:v>20:30:00</c:v>
                  </c:pt>
                  <c:pt idx="138">
                    <c:v>21:00:00</c:v>
                  </c:pt>
                  <c:pt idx="139">
                    <c:v>21:30:00</c:v>
                  </c:pt>
                  <c:pt idx="140">
                    <c:v>22:00:00</c:v>
                  </c:pt>
                  <c:pt idx="141">
                    <c:v>22:30:00</c:v>
                  </c:pt>
                  <c:pt idx="142">
                    <c:v>23:00:00</c:v>
                  </c:pt>
                  <c:pt idx="143">
                    <c:v>23:30:00</c:v>
                  </c:pt>
                  <c:pt idx="144">
                    <c:v>00:00:00</c:v>
                  </c:pt>
                  <c:pt idx="145">
                    <c:v>00:30:00</c:v>
                  </c:pt>
                  <c:pt idx="146">
                    <c:v>01:00:00</c:v>
                  </c:pt>
                  <c:pt idx="147">
                    <c:v>01:30:00</c:v>
                  </c:pt>
                  <c:pt idx="148">
                    <c:v>02:00:00</c:v>
                  </c:pt>
                  <c:pt idx="149">
                    <c:v>02:30:00</c:v>
                  </c:pt>
                  <c:pt idx="150">
                    <c:v>03:00:00</c:v>
                  </c:pt>
                  <c:pt idx="151">
                    <c:v>03:30:00</c:v>
                  </c:pt>
                  <c:pt idx="152">
                    <c:v>04:00:00</c:v>
                  </c:pt>
                  <c:pt idx="153">
                    <c:v>04:30:00</c:v>
                  </c:pt>
                  <c:pt idx="154">
                    <c:v>05:00:00</c:v>
                  </c:pt>
                  <c:pt idx="155">
                    <c:v>05:30:00</c:v>
                  </c:pt>
                  <c:pt idx="156">
                    <c:v>06:00:00</c:v>
                  </c:pt>
                  <c:pt idx="157">
                    <c:v>06:30:00</c:v>
                  </c:pt>
                  <c:pt idx="158">
                    <c:v>07:00:00</c:v>
                  </c:pt>
                  <c:pt idx="159">
                    <c:v>07:30:00</c:v>
                  </c:pt>
                  <c:pt idx="160">
                    <c:v>08:00:00</c:v>
                  </c:pt>
                  <c:pt idx="161">
                    <c:v>08:30:00</c:v>
                  </c:pt>
                  <c:pt idx="162">
                    <c:v>09:00:00</c:v>
                  </c:pt>
                  <c:pt idx="163">
                    <c:v>09:30:00</c:v>
                  </c:pt>
                  <c:pt idx="164">
                    <c:v>10:00:00</c:v>
                  </c:pt>
                  <c:pt idx="165">
                    <c:v>10:30:00</c:v>
                  </c:pt>
                  <c:pt idx="166">
                    <c:v>11:00:00</c:v>
                  </c:pt>
                  <c:pt idx="167">
                    <c:v>11:30:00</c:v>
                  </c:pt>
                  <c:pt idx="168">
                    <c:v>12:00:00</c:v>
                  </c:pt>
                  <c:pt idx="169">
                    <c:v>12:30:00</c:v>
                  </c:pt>
                  <c:pt idx="170">
                    <c:v>13:00:00</c:v>
                  </c:pt>
                  <c:pt idx="171">
                    <c:v>13:30:00</c:v>
                  </c:pt>
                  <c:pt idx="172">
                    <c:v>14:00:00</c:v>
                  </c:pt>
                  <c:pt idx="173">
                    <c:v>14:30:00</c:v>
                  </c:pt>
                  <c:pt idx="174">
                    <c:v>15:00:00</c:v>
                  </c:pt>
                  <c:pt idx="175">
                    <c:v>15:30:00</c:v>
                  </c:pt>
                  <c:pt idx="176">
                    <c:v>16:00:00</c:v>
                  </c:pt>
                  <c:pt idx="177">
                    <c:v>16:30:00</c:v>
                  </c:pt>
                  <c:pt idx="178">
                    <c:v>17:00:00</c:v>
                  </c:pt>
                  <c:pt idx="179">
                    <c:v>17:30:00</c:v>
                  </c:pt>
                  <c:pt idx="180">
                    <c:v>18:00:00</c:v>
                  </c:pt>
                  <c:pt idx="181">
                    <c:v>18:30:00</c:v>
                  </c:pt>
                  <c:pt idx="182">
                    <c:v>19:00:00</c:v>
                  </c:pt>
                  <c:pt idx="183">
                    <c:v>19:30:00</c:v>
                  </c:pt>
                  <c:pt idx="184">
                    <c:v>20:00:00</c:v>
                  </c:pt>
                  <c:pt idx="185">
                    <c:v>20:30:00</c:v>
                  </c:pt>
                  <c:pt idx="186">
                    <c:v>21:00:00</c:v>
                  </c:pt>
                  <c:pt idx="187">
                    <c:v>21:30:00</c:v>
                  </c:pt>
                  <c:pt idx="188">
                    <c:v>22:00:00</c:v>
                  </c:pt>
                  <c:pt idx="189">
                    <c:v>22:30:00</c:v>
                  </c:pt>
                  <c:pt idx="190">
                    <c:v>23:00:00</c:v>
                  </c:pt>
                  <c:pt idx="191">
                    <c:v>23:30:00</c:v>
                  </c:pt>
                  <c:pt idx="192">
                    <c:v>00:00:00</c:v>
                  </c:pt>
                  <c:pt idx="193">
                    <c:v>00:30:00</c:v>
                  </c:pt>
                  <c:pt idx="194">
                    <c:v>01:00:00</c:v>
                  </c:pt>
                  <c:pt idx="195">
                    <c:v>01:30:00</c:v>
                  </c:pt>
                  <c:pt idx="196">
                    <c:v>02:00:00</c:v>
                  </c:pt>
                  <c:pt idx="197">
                    <c:v>02:30:00</c:v>
                  </c:pt>
                  <c:pt idx="198">
                    <c:v>03:00:00</c:v>
                  </c:pt>
                  <c:pt idx="199">
                    <c:v>03:30:00</c:v>
                  </c:pt>
                  <c:pt idx="200">
                    <c:v>04:00:00</c:v>
                  </c:pt>
                  <c:pt idx="201">
                    <c:v>04:30:00</c:v>
                  </c:pt>
                  <c:pt idx="202">
                    <c:v>05:00:00</c:v>
                  </c:pt>
                  <c:pt idx="203">
                    <c:v>05:30:00</c:v>
                  </c:pt>
                  <c:pt idx="204">
                    <c:v>06:00:00</c:v>
                  </c:pt>
                  <c:pt idx="205">
                    <c:v>06:30:00</c:v>
                  </c:pt>
                  <c:pt idx="206">
                    <c:v>07:00:00</c:v>
                  </c:pt>
                  <c:pt idx="207">
                    <c:v>07:30:00</c:v>
                  </c:pt>
                  <c:pt idx="208">
                    <c:v>08:00:00</c:v>
                  </c:pt>
                  <c:pt idx="209">
                    <c:v>08:30:00</c:v>
                  </c:pt>
                  <c:pt idx="210">
                    <c:v>09:00:00</c:v>
                  </c:pt>
                  <c:pt idx="211">
                    <c:v>09:30:00</c:v>
                  </c:pt>
                  <c:pt idx="212">
                    <c:v>10:00:00</c:v>
                  </c:pt>
                  <c:pt idx="213">
                    <c:v>10:30:00</c:v>
                  </c:pt>
                  <c:pt idx="214">
                    <c:v>11:00:00</c:v>
                  </c:pt>
                  <c:pt idx="215">
                    <c:v>11:30:00</c:v>
                  </c:pt>
                  <c:pt idx="216">
                    <c:v>12:00:00</c:v>
                  </c:pt>
                  <c:pt idx="217">
                    <c:v>12:30:00</c:v>
                  </c:pt>
                  <c:pt idx="218">
                    <c:v>13:00:00</c:v>
                  </c:pt>
                  <c:pt idx="219">
                    <c:v>13:30:00</c:v>
                  </c:pt>
                  <c:pt idx="220">
                    <c:v>14:00:00</c:v>
                  </c:pt>
                  <c:pt idx="221">
                    <c:v>14:30:00</c:v>
                  </c:pt>
                  <c:pt idx="222">
                    <c:v>15:00:00</c:v>
                  </c:pt>
                  <c:pt idx="223">
                    <c:v>15:30:00</c:v>
                  </c:pt>
                  <c:pt idx="224">
                    <c:v>16:00:00</c:v>
                  </c:pt>
                  <c:pt idx="225">
                    <c:v>16:30:00</c:v>
                  </c:pt>
                  <c:pt idx="226">
                    <c:v>17:00:00</c:v>
                  </c:pt>
                  <c:pt idx="227">
                    <c:v>17:30:00</c:v>
                  </c:pt>
                  <c:pt idx="228">
                    <c:v>18:00:00</c:v>
                  </c:pt>
                  <c:pt idx="229">
                    <c:v>18:30:00</c:v>
                  </c:pt>
                  <c:pt idx="230">
                    <c:v>19:00:00</c:v>
                  </c:pt>
                  <c:pt idx="231">
                    <c:v>19:30:00</c:v>
                  </c:pt>
                  <c:pt idx="232">
                    <c:v>20:00:00</c:v>
                  </c:pt>
                  <c:pt idx="233">
                    <c:v>20:30:00</c:v>
                  </c:pt>
                  <c:pt idx="234">
                    <c:v>21:00:00</c:v>
                  </c:pt>
                  <c:pt idx="235">
                    <c:v>21:30:00</c:v>
                  </c:pt>
                  <c:pt idx="236">
                    <c:v>22:00:00</c:v>
                  </c:pt>
                  <c:pt idx="237">
                    <c:v>22:30:00</c:v>
                  </c:pt>
                  <c:pt idx="238">
                    <c:v>23:00:00</c:v>
                  </c:pt>
                  <c:pt idx="239">
                    <c:v>23:30:00</c:v>
                  </c:pt>
                  <c:pt idx="240">
                    <c:v>00:00:00</c:v>
                  </c:pt>
                  <c:pt idx="241">
                    <c:v>00:30:00</c:v>
                  </c:pt>
                  <c:pt idx="242">
                    <c:v>01:00:00</c:v>
                  </c:pt>
                  <c:pt idx="243">
                    <c:v>01:30:00</c:v>
                  </c:pt>
                  <c:pt idx="244">
                    <c:v>02:00:00</c:v>
                  </c:pt>
                  <c:pt idx="245">
                    <c:v>02:30:00</c:v>
                  </c:pt>
                  <c:pt idx="246">
                    <c:v>03:00:00</c:v>
                  </c:pt>
                  <c:pt idx="247">
                    <c:v>03:30:00</c:v>
                  </c:pt>
                  <c:pt idx="248">
                    <c:v>04:00:00</c:v>
                  </c:pt>
                  <c:pt idx="249">
                    <c:v>04:30:00</c:v>
                  </c:pt>
                  <c:pt idx="250">
                    <c:v>05:00:00</c:v>
                  </c:pt>
                  <c:pt idx="251">
                    <c:v>05:30:00</c:v>
                  </c:pt>
                  <c:pt idx="252">
                    <c:v>06:00:00</c:v>
                  </c:pt>
                  <c:pt idx="253">
                    <c:v>06:30:00</c:v>
                  </c:pt>
                  <c:pt idx="254">
                    <c:v>07:00:00</c:v>
                  </c:pt>
                  <c:pt idx="255">
                    <c:v>07:30:00</c:v>
                  </c:pt>
                  <c:pt idx="256">
                    <c:v>08:00:00</c:v>
                  </c:pt>
                  <c:pt idx="257">
                    <c:v>08:30:00</c:v>
                  </c:pt>
                  <c:pt idx="258">
                    <c:v>09:00:00</c:v>
                  </c:pt>
                  <c:pt idx="259">
                    <c:v>09:30:00</c:v>
                  </c:pt>
                  <c:pt idx="260">
                    <c:v>10:00:00</c:v>
                  </c:pt>
                  <c:pt idx="261">
                    <c:v>10:30:00</c:v>
                  </c:pt>
                  <c:pt idx="262">
                    <c:v>11:00:00</c:v>
                  </c:pt>
                  <c:pt idx="263">
                    <c:v>11:30:00</c:v>
                  </c:pt>
                  <c:pt idx="264">
                    <c:v>12:00:00</c:v>
                  </c:pt>
                  <c:pt idx="265">
                    <c:v>12:30:00</c:v>
                  </c:pt>
                  <c:pt idx="266">
                    <c:v>13:00:00</c:v>
                  </c:pt>
                  <c:pt idx="267">
                    <c:v>13:30:00</c:v>
                  </c:pt>
                  <c:pt idx="268">
                    <c:v>14:00:00</c:v>
                  </c:pt>
                  <c:pt idx="269">
                    <c:v>14:30:00</c:v>
                  </c:pt>
                  <c:pt idx="270">
                    <c:v>15:00:00</c:v>
                  </c:pt>
                  <c:pt idx="271">
                    <c:v>15:30:00</c:v>
                  </c:pt>
                  <c:pt idx="272">
                    <c:v>16:00:00</c:v>
                  </c:pt>
                  <c:pt idx="273">
                    <c:v>16:30:00</c:v>
                  </c:pt>
                  <c:pt idx="274">
                    <c:v>17:00:00</c:v>
                  </c:pt>
                  <c:pt idx="275">
                    <c:v>17:30:00</c:v>
                  </c:pt>
                  <c:pt idx="276">
                    <c:v>18:00:00</c:v>
                  </c:pt>
                  <c:pt idx="277">
                    <c:v>18:30:00</c:v>
                  </c:pt>
                  <c:pt idx="278">
                    <c:v>19:00:00</c:v>
                  </c:pt>
                  <c:pt idx="279">
                    <c:v>19:30:00</c:v>
                  </c:pt>
                  <c:pt idx="280">
                    <c:v>20:00:00</c:v>
                  </c:pt>
                  <c:pt idx="281">
                    <c:v>20:30:00</c:v>
                  </c:pt>
                  <c:pt idx="282">
                    <c:v>21:00:00</c:v>
                  </c:pt>
                  <c:pt idx="283">
                    <c:v>21:30:00</c:v>
                  </c:pt>
                  <c:pt idx="284">
                    <c:v>22:00:00</c:v>
                  </c:pt>
                  <c:pt idx="285">
                    <c:v>22:30:00</c:v>
                  </c:pt>
                  <c:pt idx="286">
                    <c:v>23:00:00</c:v>
                  </c:pt>
                  <c:pt idx="287">
                    <c:v>23:30:00</c:v>
                  </c:pt>
                  <c:pt idx="288">
                    <c:v>00:00:00</c:v>
                  </c:pt>
                  <c:pt idx="289">
                    <c:v>00:30:00</c:v>
                  </c:pt>
                  <c:pt idx="290">
                    <c:v>01:00:00</c:v>
                  </c:pt>
                  <c:pt idx="291">
                    <c:v>01:30:00</c:v>
                  </c:pt>
                  <c:pt idx="292">
                    <c:v>02:00:00</c:v>
                  </c:pt>
                  <c:pt idx="293">
                    <c:v>02:30:00</c:v>
                  </c:pt>
                  <c:pt idx="294">
                    <c:v>03:00:00</c:v>
                  </c:pt>
                  <c:pt idx="295">
                    <c:v>03:30:00</c:v>
                  </c:pt>
                  <c:pt idx="296">
                    <c:v>04:00:00</c:v>
                  </c:pt>
                  <c:pt idx="297">
                    <c:v>04:30:00</c:v>
                  </c:pt>
                  <c:pt idx="298">
                    <c:v>05:00:00</c:v>
                  </c:pt>
                  <c:pt idx="299">
                    <c:v>05:30:00</c:v>
                  </c:pt>
                  <c:pt idx="300">
                    <c:v>06:00:00</c:v>
                  </c:pt>
                  <c:pt idx="301">
                    <c:v>06:30:00</c:v>
                  </c:pt>
                  <c:pt idx="302">
                    <c:v>07:00:00</c:v>
                  </c:pt>
                  <c:pt idx="303">
                    <c:v>07:30:00</c:v>
                  </c:pt>
                  <c:pt idx="304">
                    <c:v>08:00:00</c:v>
                  </c:pt>
                  <c:pt idx="305">
                    <c:v>08:30:00</c:v>
                  </c:pt>
                  <c:pt idx="306">
                    <c:v>09:00:00</c:v>
                  </c:pt>
                  <c:pt idx="307">
                    <c:v>09:30:00</c:v>
                  </c:pt>
                  <c:pt idx="308">
                    <c:v>10:00:00</c:v>
                  </c:pt>
                  <c:pt idx="309">
                    <c:v>10:30:00</c:v>
                  </c:pt>
                  <c:pt idx="310">
                    <c:v>11:00:00</c:v>
                  </c:pt>
                  <c:pt idx="311">
                    <c:v>11:30:00</c:v>
                  </c:pt>
                  <c:pt idx="312">
                    <c:v>12:00:00</c:v>
                  </c:pt>
                  <c:pt idx="313">
                    <c:v>12:30:00</c:v>
                  </c:pt>
                  <c:pt idx="314">
                    <c:v>13:00:00</c:v>
                  </c:pt>
                  <c:pt idx="315">
                    <c:v>13:30:00</c:v>
                  </c:pt>
                  <c:pt idx="316">
                    <c:v>14:00:00</c:v>
                  </c:pt>
                  <c:pt idx="317">
                    <c:v>14:30:00</c:v>
                  </c:pt>
                  <c:pt idx="318">
                    <c:v>15:00:00</c:v>
                  </c:pt>
                  <c:pt idx="319">
                    <c:v>15:30:00</c:v>
                  </c:pt>
                  <c:pt idx="320">
                    <c:v>16:00:00</c:v>
                  </c:pt>
                  <c:pt idx="321">
                    <c:v>16:30:00</c:v>
                  </c:pt>
                  <c:pt idx="322">
                    <c:v>17:00:00</c:v>
                  </c:pt>
                  <c:pt idx="323">
                    <c:v>17:30:00</c:v>
                  </c:pt>
                  <c:pt idx="324">
                    <c:v>18:00:00</c:v>
                  </c:pt>
                  <c:pt idx="325">
                    <c:v>18:30:00</c:v>
                  </c:pt>
                  <c:pt idx="326">
                    <c:v>19:00:00</c:v>
                  </c:pt>
                  <c:pt idx="327">
                    <c:v>19:30:00</c:v>
                  </c:pt>
                  <c:pt idx="328">
                    <c:v>20:00:00</c:v>
                  </c:pt>
                  <c:pt idx="329">
                    <c:v>20:30:00</c:v>
                  </c:pt>
                  <c:pt idx="330">
                    <c:v>21:00:00</c:v>
                  </c:pt>
                  <c:pt idx="331">
                    <c:v>21:30:00</c:v>
                  </c:pt>
                  <c:pt idx="332">
                    <c:v>22:00:00</c:v>
                  </c:pt>
                  <c:pt idx="333">
                    <c:v>22:30:00</c:v>
                  </c:pt>
                  <c:pt idx="334">
                    <c:v>23:00:00</c:v>
                  </c:pt>
                  <c:pt idx="335">
                    <c:v>23:30:00</c:v>
                  </c:pt>
                </c:lvl>
                <c:lvl>
                  <c:pt idx="0">
                    <c:v>D-3</c:v>
                  </c:pt>
                  <c:pt idx="48">
                    <c:v>D-2</c:v>
                  </c:pt>
                  <c:pt idx="96">
                    <c:v>D-1</c:v>
                  </c:pt>
                  <c:pt idx="144">
                    <c:v>D</c:v>
                  </c:pt>
                  <c:pt idx="192">
                    <c:v>D+1</c:v>
                  </c:pt>
                  <c:pt idx="240">
                    <c:v>D+2</c:v>
                  </c:pt>
                  <c:pt idx="288">
                    <c:v>D+3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'Peak elec gen fig 8 &amp; tab 6'!$D$4:$D$340</c15:sqref>
                  </c15:fullRef>
                </c:ext>
              </c:extLst>
              <c:f>'Peak elec gen fig 8 &amp; tab 6'!$D$5:$D$340</c:f>
              <c:numCache>
                <c:formatCode>0.0</c:formatCode>
                <c:ptCount val="336"/>
                <c:pt idx="0">
                  <c:v>4.601</c:v>
                </c:pt>
                <c:pt idx="1">
                  <c:v>4.8940000000000001</c:v>
                </c:pt>
                <c:pt idx="2">
                  <c:v>4.7750000000000004</c:v>
                </c:pt>
                <c:pt idx="3">
                  <c:v>4.6970000000000001</c:v>
                </c:pt>
                <c:pt idx="4">
                  <c:v>4.7699999999999996</c:v>
                </c:pt>
                <c:pt idx="5">
                  <c:v>4.9550000000000001</c:v>
                </c:pt>
                <c:pt idx="6">
                  <c:v>5.2110000000000003</c:v>
                </c:pt>
                <c:pt idx="7">
                  <c:v>5.415</c:v>
                </c:pt>
                <c:pt idx="8">
                  <c:v>5.5750000000000002</c:v>
                </c:pt>
                <c:pt idx="9">
                  <c:v>5.3789999999999996</c:v>
                </c:pt>
                <c:pt idx="10">
                  <c:v>7.0679999999999996</c:v>
                </c:pt>
                <c:pt idx="11">
                  <c:v>9.11</c:v>
                </c:pt>
                <c:pt idx="12">
                  <c:v>13.35</c:v>
                </c:pt>
                <c:pt idx="13">
                  <c:v>17.573</c:v>
                </c:pt>
                <c:pt idx="14">
                  <c:v>20.474</c:v>
                </c:pt>
                <c:pt idx="15">
                  <c:v>21.599</c:v>
                </c:pt>
                <c:pt idx="16">
                  <c:v>22.039000000000001</c:v>
                </c:pt>
                <c:pt idx="17">
                  <c:v>22.274999999999999</c:v>
                </c:pt>
                <c:pt idx="18">
                  <c:v>22.568000000000001</c:v>
                </c:pt>
                <c:pt idx="19">
                  <c:v>22.72</c:v>
                </c:pt>
                <c:pt idx="20">
                  <c:v>22.149000000000001</c:v>
                </c:pt>
                <c:pt idx="21">
                  <c:v>21.928000000000001</c:v>
                </c:pt>
                <c:pt idx="22">
                  <c:v>21.728000000000002</c:v>
                </c:pt>
                <c:pt idx="23">
                  <c:v>20.937000000000001</c:v>
                </c:pt>
                <c:pt idx="24">
                  <c:v>21.047000000000001</c:v>
                </c:pt>
                <c:pt idx="25">
                  <c:v>20.905000000000001</c:v>
                </c:pt>
                <c:pt idx="26">
                  <c:v>21.126999999999999</c:v>
                </c:pt>
                <c:pt idx="27">
                  <c:v>21.186</c:v>
                </c:pt>
                <c:pt idx="28">
                  <c:v>19.835999999999999</c:v>
                </c:pt>
                <c:pt idx="29">
                  <c:v>19.946999999999999</c:v>
                </c:pt>
                <c:pt idx="30">
                  <c:v>20.253</c:v>
                </c:pt>
                <c:pt idx="31">
                  <c:v>20.356000000000002</c:v>
                </c:pt>
                <c:pt idx="32">
                  <c:v>20.309999999999999</c:v>
                </c:pt>
                <c:pt idx="33">
                  <c:v>20.808</c:v>
                </c:pt>
                <c:pt idx="34">
                  <c:v>20.399999999999999</c:v>
                </c:pt>
                <c:pt idx="35">
                  <c:v>20.492000000000001</c:v>
                </c:pt>
                <c:pt idx="36">
                  <c:v>20.678000000000001</c:v>
                </c:pt>
                <c:pt idx="37">
                  <c:v>20.492999999999999</c:v>
                </c:pt>
                <c:pt idx="38">
                  <c:v>20.893000000000001</c:v>
                </c:pt>
                <c:pt idx="39">
                  <c:v>20.157</c:v>
                </c:pt>
                <c:pt idx="40">
                  <c:v>19.754999999999999</c:v>
                </c:pt>
                <c:pt idx="41">
                  <c:v>18.195</c:v>
                </c:pt>
                <c:pt idx="42">
                  <c:v>17.523</c:v>
                </c:pt>
                <c:pt idx="43">
                  <c:v>15.625</c:v>
                </c:pt>
                <c:pt idx="44">
                  <c:v>14.555999999999999</c:v>
                </c:pt>
                <c:pt idx="45">
                  <c:v>13.051</c:v>
                </c:pt>
                <c:pt idx="46">
                  <c:v>11.374000000000001</c:v>
                </c:pt>
                <c:pt idx="47">
                  <c:v>10.509</c:v>
                </c:pt>
                <c:pt idx="48">
                  <c:v>9.6720000000000006</c:v>
                </c:pt>
                <c:pt idx="49">
                  <c:v>9.4610000000000003</c:v>
                </c:pt>
                <c:pt idx="50">
                  <c:v>8.3070000000000004</c:v>
                </c:pt>
                <c:pt idx="51">
                  <c:v>8.1679999999999993</c:v>
                </c:pt>
                <c:pt idx="52">
                  <c:v>8.15</c:v>
                </c:pt>
                <c:pt idx="53">
                  <c:v>8.7620000000000005</c:v>
                </c:pt>
                <c:pt idx="54">
                  <c:v>9.1340000000000003</c:v>
                </c:pt>
                <c:pt idx="55">
                  <c:v>9.2680000000000007</c:v>
                </c:pt>
                <c:pt idx="56">
                  <c:v>10.276999999999999</c:v>
                </c:pt>
                <c:pt idx="57">
                  <c:v>10.61</c:v>
                </c:pt>
                <c:pt idx="58">
                  <c:v>12.074</c:v>
                </c:pt>
                <c:pt idx="59">
                  <c:v>13.565</c:v>
                </c:pt>
                <c:pt idx="60">
                  <c:v>15.717000000000001</c:v>
                </c:pt>
                <c:pt idx="61">
                  <c:v>19.617000000000001</c:v>
                </c:pt>
                <c:pt idx="62">
                  <c:v>22.687000000000001</c:v>
                </c:pt>
                <c:pt idx="63">
                  <c:v>23.83</c:v>
                </c:pt>
                <c:pt idx="64">
                  <c:v>24.065999999999999</c:v>
                </c:pt>
                <c:pt idx="65">
                  <c:v>24.29</c:v>
                </c:pt>
                <c:pt idx="66">
                  <c:v>24.353999999999999</c:v>
                </c:pt>
                <c:pt idx="67">
                  <c:v>24.356999999999999</c:v>
                </c:pt>
                <c:pt idx="68">
                  <c:v>24.286999999999999</c:v>
                </c:pt>
                <c:pt idx="69">
                  <c:v>24.414000000000001</c:v>
                </c:pt>
                <c:pt idx="70">
                  <c:v>23.728000000000002</c:v>
                </c:pt>
                <c:pt idx="71">
                  <c:v>23.448</c:v>
                </c:pt>
                <c:pt idx="72">
                  <c:v>23.39</c:v>
                </c:pt>
                <c:pt idx="73">
                  <c:v>22.652999999999999</c:v>
                </c:pt>
                <c:pt idx="74">
                  <c:v>22.94</c:v>
                </c:pt>
                <c:pt idx="75">
                  <c:v>22.515000000000001</c:v>
                </c:pt>
                <c:pt idx="76">
                  <c:v>21.867999999999999</c:v>
                </c:pt>
                <c:pt idx="77">
                  <c:v>21.364999999999998</c:v>
                </c:pt>
                <c:pt idx="78">
                  <c:v>21.369</c:v>
                </c:pt>
                <c:pt idx="79">
                  <c:v>22.045000000000002</c:v>
                </c:pt>
                <c:pt idx="80">
                  <c:v>22.17</c:v>
                </c:pt>
                <c:pt idx="81">
                  <c:v>22.422000000000001</c:v>
                </c:pt>
                <c:pt idx="82">
                  <c:v>22.16</c:v>
                </c:pt>
                <c:pt idx="83">
                  <c:v>21.65</c:v>
                </c:pt>
                <c:pt idx="84">
                  <c:v>22.15</c:v>
                </c:pt>
                <c:pt idx="85">
                  <c:v>22.63</c:v>
                </c:pt>
                <c:pt idx="86">
                  <c:v>23.388999999999999</c:v>
                </c:pt>
                <c:pt idx="87">
                  <c:v>23.456</c:v>
                </c:pt>
                <c:pt idx="88">
                  <c:v>23.292999999999999</c:v>
                </c:pt>
                <c:pt idx="89">
                  <c:v>22.718</c:v>
                </c:pt>
                <c:pt idx="90">
                  <c:v>23.326000000000001</c:v>
                </c:pt>
                <c:pt idx="91">
                  <c:v>21.988</c:v>
                </c:pt>
                <c:pt idx="92">
                  <c:v>22.62</c:v>
                </c:pt>
                <c:pt idx="93">
                  <c:v>21.344999999999999</c:v>
                </c:pt>
                <c:pt idx="94">
                  <c:v>20.94</c:v>
                </c:pt>
                <c:pt idx="95">
                  <c:v>20.193000000000001</c:v>
                </c:pt>
                <c:pt idx="96">
                  <c:v>20.216999999999999</c:v>
                </c:pt>
                <c:pt idx="97">
                  <c:v>20.431000000000001</c:v>
                </c:pt>
                <c:pt idx="98">
                  <c:v>20.207000000000001</c:v>
                </c:pt>
                <c:pt idx="99">
                  <c:v>19.518000000000001</c:v>
                </c:pt>
                <c:pt idx="100">
                  <c:v>18.838999999999999</c:v>
                </c:pt>
                <c:pt idx="101">
                  <c:v>18.401</c:v>
                </c:pt>
                <c:pt idx="102">
                  <c:v>17.824999999999999</c:v>
                </c:pt>
                <c:pt idx="103">
                  <c:v>17.556000000000001</c:v>
                </c:pt>
                <c:pt idx="104">
                  <c:v>18.600000000000001</c:v>
                </c:pt>
                <c:pt idx="105">
                  <c:v>18.670000000000002</c:v>
                </c:pt>
                <c:pt idx="106">
                  <c:v>19.594000000000001</c:v>
                </c:pt>
                <c:pt idx="107">
                  <c:v>20.538</c:v>
                </c:pt>
                <c:pt idx="108">
                  <c:v>21.49</c:v>
                </c:pt>
                <c:pt idx="109">
                  <c:v>22.942</c:v>
                </c:pt>
                <c:pt idx="110">
                  <c:v>24.11</c:v>
                </c:pt>
                <c:pt idx="111">
                  <c:v>25.163</c:v>
                </c:pt>
                <c:pt idx="112">
                  <c:v>25.013999999999999</c:v>
                </c:pt>
                <c:pt idx="113">
                  <c:v>24.939</c:v>
                </c:pt>
                <c:pt idx="114">
                  <c:v>25.524999999999999</c:v>
                </c:pt>
                <c:pt idx="115">
                  <c:v>25.768000000000001</c:v>
                </c:pt>
                <c:pt idx="116">
                  <c:v>25.466999999999999</c:v>
                </c:pt>
                <c:pt idx="117">
                  <c:v>25.491</c:v>
                </c:pt>
                <c:pt idx="118">
                  <c:v>25.097000000000001</c:v>
                </c:pt>
                <c:pt idx="119">
                  <c:v>25.134</c:v>
                </c:pt>
                <c:pt idx="120">
                  <c:v>25.835999999999999</c:v>
                </c:pt>
                <c:pt idx="121">
                  <c:v>25.844000000000001</c:v>
                </c:pt>
                <c:pt idx="122">
                  <c:v>25.847000000000001</c:v>
                </c:pt>
                <c:pt idx="123">
                  <c:v>25.76</c:v>
                </c:pt>
                <c:pt idx="124">
                  <c:v>25.606999999999999</c:v>
                </c:pt>
                <c:pt idx="125">
                  <c:v>25.609000000000002</c:v>
                </c:pt>
                <c:pt idx="126">
                  <c:v>25.265000000000001</c:v>
                </c:pt>
                <c:pt idx="127">
                  <c:v>25.327999999999999</c:v>
                </c:pt>
                <c:pt idx="128">
                  <c:v>25.161000000000001</c:v>
                </c:pt>
                <c:pt idx="129">
                  <c:v>25.201000000000001</c:v>
                </c:pt>
                <c:pt idx="130">
                  <c:v>25.495999999999999</c:v>
                </c:pt>
                <c:pt idx="131">
                  <c:v>25.373000000000001</c:v>
                </c:pt>
                <c:pt idx="132">
                  <c:v>25.367000000000001</c:v>
                </c:pt>
                <c:pt idx="133">
                  <c:v>25.44</c:v>
                </c:pt>
                <c:pt idx="134">
                  <c:v>25.12</c:v>
                </c:pt>
                <c:pt idx="135">
                  <c:v>24.672999999999998</c:v>
                </c:pt>
                <c:pt idx="136">
                  <c:v>24.366</c:v>
                </c:pt>
                <c:pt idx="137">
                  <c:v>24.353999999999999</c:v>
                </c:pt>
                <c:pt idx="138">
                  <c:v>24.48</c:v>
                </c:pt>
                <c:pt idx="139">
                  <c:v>23.47</c:v>
                </c:pt>
                <c:pt idx="140">
                  <c:v>23.623000000000001</c:v>
                </c:pt>
                <c:pt idx="141">
                  <c:v>22.678000000000001</c:v>
                </c:pt>
                <c:pt idx="142">
                  <c:v>22.41</c:v>
                </c:pt>
                <c:pt idx="143">
                  <c:v>22.099</c:v>
                </c:pt>
                <c:pt idx="144">
                  <c:v>21.655999999999999</c:v>
                </c:pt>
                <c:pt idx="145">
                  <c:v>21.952999999999999</c:v>
                </c:pt>
                <c:pt idx="146">
                  <c:v>21.841999999999999</c:v>
                </c:pt>
                <c:pt idx="147">
                  <c:v>21.584</c:v>
                </c:pt>
                <c:pt idx="148">
                  <c:v>21.45</c:v>
                </c:pt>
                <c:pt idx="149">
                  <c:v>21.295999999999999</c:v>
                </c:pt>
                <c:pt idx="150">
                  <c:v>21.326000000000001</c:v>
                </c:pt>
                <c:pt idx="151">
                  <c:v>21.207000000000001</c:v>
                </c:pt>
                <c:pt idx="152">
                  <c:v>21.367999999999999</c:v>
                </c:pt>
                <c:pt idx="153">
                  <c:v>21.474</c:v>
                </c:pt>
                <c:pt idx="154">
                  <c:v>22.109000000000002</c:v>
                </c:pt>
                <c:pt idx="155">
                  <c:v>22.75</c:v>
                </c:pt>
                <c:pt idx="156">
                  <c:v>23.824999999999999</c:v>
                </c:pt>
                <c:pt idx="157">
                  <c:v>25.035</c:v>
                </c:pt>
                <c:pt idx="158">
                  <c:v>25.879000000000001</c:v>
                </c:pt>
                <c:pt idx="159">
                  <c:v>26.420999999999999</c:v>
                </c:pt>
                <c:pt idx="160">
                  <c:v>26.266999999999999</c:v>
                </c:pt>
                <c:pt idx="161">
                  <c:v>26.327999999999999</c:v>
                </c:pt>
                <c:pt idx="162">
                  <c:v>26.248999999999999</c:v>
                </c:pt>
                <c:pt idx="163">
                  <c:v>26.032</c:v>
                </c:pt>
                <c:pt idx="164">
                  <c:v>25.902000000000001</c:v>
                </c:pt>
                <c:pt idx="165">
                  <c:v>25.687999999999999</c:v>
                </c:pt>
                <c:pt idx="166">
                  <c:v>25.504000000000001</c:v>
                </c:pt>
                <c:pt idx="167">
                  <c:v>25.472999999999999</c:v>
                </c:pt>
                <c:pt idx="168">
                  <c:v>24.841000000000001</c:v>
                </c:pt>
                <c:pt idx="169">
                  <c:v>25.233000000000001</c:v>
                </c:pt>
                <c:pt idx="170">
                  <c:v>25.815000000000001</c:v>
                </c:pt>
                <c:pt idx="171">
                  <c:v>25.396999999999998</c:v>
                </c:pt>
                <c:pt idx="172">
                  <c:v>25.314</c:v>
                </c:pt>
                <c:pt idx="173">
                  <c:v>25.347999999999999</c:v>
                </c:pt>
                <c:pt idx="174">
                  <c:v>25.341000000000001</c:v>
                </c:pt>
                <c:pt idx="175">
                  <c:v>25.327999999999999</c:v>
                </c:pt>
                <c:pt idx="176">
                  <c:v>25.29</c:v>
                </c:pt>
                <c:pt idx="177">
                  <c:v>25.234999999999999</c:v>
                </c:pt>
                <c:pt idx="178">
                  <c:v>25.471</c:v>
                </c:pt>
                <c:pt idx="179">
                  <c:v>25.863</c:v>
                </c:pt>
                <c:pt idx="180">
                  <c:v>26.523</c:v>
                </c:pt>
                <c:pt idx="181">
                  <c:v>26.292999999999999</c:v>
                </c:pt>
                <c:pt idx="182">
                  <c:v>26.167000000000002</c:v>
                </c:pt>
                <c:pt idx="183">
                  <c:v>25.843</c:v>
                </c:pt>
                <c:pt idx="184">
                  <c:v>25.34</c:v>
                </c:pt>
                <c:pt idx="185">
                  <c:v>24.939</c:v>
                </c:pt>
                <c:pt idx="186">
                  <c:v>24.536999999999999</c:v>
                </c:pt>
                <c:pt idx="187">
                  <c:v>23.407</c:v>
                </c:pt>
                <c:pt idx="188">
                  <c:v>23.181999999999999</c:v>
                </c:pt>
                <c:pt idx="189">
                  <c:v>22.532</c:v>
                </c:pt>
                <c:pt idx="190">
                  <c:v>21.423999999999999</c:v>
                </c:pt>
                <c:pt idx="191">
                  <c:v>20.614999999999998</c:v>
                </c:pt>
                <c:pt idx="192">
                  <c:v>20.619</c:v>
                </c:pt>
                <c:pt idx="193">
                  <c:v>20.673999999999999</c:v>
                </c:pt>
                <c:pt idx="194">
                  <c:v>20.843</c:v>
                </c:pt>
                <c:pt idx="195">
                  <c:v>20.709</c:v>
                </c:pt>
                <c:pt idx="196">
                  <c:v>20.349</c:v>
                </c:pt>
                <c:pt idx="197">
                  <c:v>20.036999999999999</c:v>
                </c:pt>
                <c:pt idx="198">
                  <c:v>19.992999999999999</c:v>
                </c:pt>
                <c:pt idx="199">
                  <c:v>19.847000000000001</c:v>
                </c:pt>
                <c:pt idx="200">
                  <c:v>20.09</c:v>
                </c:pt>
                <c:pt idx="201">
                  <c:v>19.670999999999999</c:v>
                </c:pt>
                <c:pt idx="202">
                  <c:v>20.021000000000001</c:v>
                </c:pt>
                <c:pt idx="203">
                  <c:v>20.259</c:v>
                </c:pt>
                <c:pt idx="204">
                  <c:v>20.916</c:v>
                </c:pt>
                <c:pt idx="205">
                  <c:v>21.315000000000001</c:v>
                </c:pt>
                <c:pt idx="206">
                  <c:v>21.701000000000001</c:v>
                </c:pt>
                <c:pt idx="207">
                  <c:v>21.923999999999999</c:v>
                </c:pt>
                <c:pt idx="208">
                  <c:v>22.158999999999999</c:v>
                </c:pt>
                <c:pt idx="209">
                  <c:v>22.914999999999999</c:v>
                </c:pt>
                <c:pt idx="210">
                  <c:v>22.736000000000001</c:v>
                </c:pt>
                <c:pt idx="211">
                  <c:v>22.978000000000002</c:v>
                </c:pt>
                <c:pt idx="212">
                  <c:v>23.113</c:v>
                </c:pt>
                <c:pt idx="213">
                  <c:v>23.276</c:v>
                </c:pt>
                <c:pt idx="214">
                  <c:v>23.231000000000002</c:v>
                </c:pt>
                <c:pt idx="215">
                  <c:v>23.318000000000001</c:v>
                </c:pt>
                <c:pt idx="216">
                  <c:v>23.361999999999998</c:v>
                </c:pt>
                <c:pt idx="217">
                  <c:v>23.288</c:v>
                </c:pt>
                <c:pt idx="218">
                  <c:v>22.931999999999999</c:v>
                </c:pt>
                <c:pt idx="219">
                  <c:v>23.225000000000001</c:v>
                </c:pt>
                <c:pt idx="220">
                  <c:v>23.213000000000001</c:v>
                </c:pt>
                <c:pt idx="221">
                  <c:v>23.19</c:v>
                </c:pt>
                <c:pt idx="222">
                  <c:v>23.135000000000002</c:v>
                </c:pt>
                <c:pt idx="223">
                  <c:v>23.236000000000001</c:v>
                </c:pt>
                <c:pt idx="224">
                  <c:v>23.574999999999999</c:v>
                </c:pt>
                <c:pt idx="225">
                  <c:v>23.832999999999998</c:v>
                </c:pt>
                <c:pt idx="226">
                  <c:v>23.934000000000001</c:v>
                </c:pt>
                <c:pt idx="227">
                  <c:v>23.872</c:v>
                </c:pt>
                <c:pt idx="228">
                  <c:v>23.748000000000001</c:v>
                </c:pt>
                <c:pt idx="229">
                  <c:v>23.559000000000001</c:v>
                </c:pt>
                <c:pt idx="230">
                  <c:v>23.420999999999999</c:v>
                </c:pt>
                <c:pt idx="231">
                  <c:v>23.181999999999999</c:v>
                </c:pt>
                <c:pt idx="232">
                  <c:v>22.876000000000001</c:v>
                </c:pt>
                <c:pt idx="233">
                  <c:v>22.527999999999999</c:v>
                </c:pt>
                <c:pt idx="234">
                  <c:v>22.463999999999999</c:v>
                </c:pt>
                <c:pt idx="235">
                  <c:v>20.972999999999999</c:v>
                </c:pt>
                <c:pt idx="236">
                  <c:v>19.108000000000001</c:v>
                </c:pt>
                <c:pt idx="237">
                  <c:v>17.858000000000001</c:v>
                </c:pt>
                <c:pt idx="238">
                  <c:v>13.928000000000001</c:v>
                </c:pt>
                <c:pt idx="239">
                  <c:v>12.568</c:v>
                </c:pt>
                <c:pt idx="240">
                  <c:v>12.106</c:v>
                </c:pt>
                <c:pt idx="241">
                  <c:v>11.922000000000001</c:v>
                </c:pt>
                <c:pt idx="242">
                  <c:v>11.888999999999999</c:v>
                </c:pt>
                <c:pt idx="243">
                  <c:v>11.395</c:v>
                </c:pt>
                <c:pt idx="244">
                  <c:v>10.95</c:v>
                </c:pt>
                <c:pt idx="245">
                  <c:v>10.818</c:v>
                </c:pt>
                <c:pt idx="246">
                  <c:v>10.587</c:v>
                </c:pt>
                <c:pt idx="247">
                  <c:v>9.8829999999999991</c:v>
                </c:pt>
                <c:pt idx="248">
                  <c:v>9.7420000000000009</c:v>
                </c:pt>
                <c:pt idx="249">
                  <c:v>9.3239999999999998</c:v>
                </c:pt>
                <c:pt idx="250">
                  <c:v>9.3689999999999998</c:v>
                </c:pt>
                <c:pt idx="251">
                  <c:v>9.1509999999999998</c:v>
                </c:pt>
                <c:pt idx="252">
                  <c:v>10.102</c:v>
                </c:pt>
                <c:pt idx="253">
                  <c:v>10.494999999999999</c:v>
                </c:pt>
                <c:pt idx="254">
                  <c:v>11.285</c:v>
                </c:pt>
                <c:pt idx="255">
                  <c:v>12.144</c:v>
                </c:pt>
                <c:pt idx="256">
                  <c:v>12.727</c:v>
                </c:pt>
                <c:pt idx="257">
                  <c:v>13.228999999999999</c:v>
                </c:pt>
                <c:pt idx="258">
                  <c:v>14.177</c:v>
                </c:pt>
                <c:pt idx="259">
                  <c:v>15.385</c:v>
                </c:pt>
                <c:pt idx="260">
                  <c:v>15.840999999999999</c:v>
                </c:pt>
                <c:pt idx="261">
                  <c:v>16.218</c:v>
                </c:pt>
                <c:pt idx="262">
                  <c:v>16.463000000000001</c:v>
                </c:pt>
                <c:pt idx="263">
                  <c:v>17.12</c:v>
                </c:pt>
                <c:pt idx="264">
                  <c:v>17.54</c:v>
                </c:pt>
                <c:pt idx="265">
                  <c:v>17.879000000000001</c:v>
                </c:pt>
                <c:pt idx="266">
                  <c:v>18.079000000000001</c:v>
                </c:pt>
                <c:pt idx="267">
                  <c:v>18.841000000000001</c:v>
                </c:pt>
                <c:pt idx="268">
                  <c:v>19.777000000000001</c:v>
                </c:pt>
                <c:pt idx="269">
                  <c:v>20.145</c:v>
                </c:pt>
                <c:pt idx="270">
                  <c:v>20.821999999999999</c:v>
                </c:pt>
                <c:pt idx="271">
                  <c:v>21.045000000000002</c:v>
                </c:pt>
                <c:pt idx="272">
                  <c:v>21.724</c:v>
                </c:pt>
                <c:pt idx="273">
                  <c:v>21.887</c:v>
                </c:pt>
                <c:pt idx="274">
                  <c:v>21.893999999999998</c:v>
                </c:pt>
                <c:pt idx="275">
                  <c:v>21.983000000000001</c:v>
                </c:pt>
                <c:pt idx="276">
                  <c:v>22.204999999999998</c:v>
                </c:pt>
                <c:pt idx="277">
                  <c:v>21.475000000000001</c:v>
                </c:pt>
                <c:pt idx="278">
                  <c:v>20.725999999999999</c:v>
                </c:pt>
                <c:pt idx="279">
                  <c:v>19.474</c:v>
                </c:pt>
                <c:pt idx="280">
                  <c:v>18.125</c:v>
                </c:pt>
                <c:pt idx="281">
                  <c:v>16.393000000000001</c:v>
                </c:pt>
                <c:pt idx="282">
                  <c:v>14.346</c:v>
                </c:pt>
                <c:pt idx="283">
                  <c:v>12.667999999999999</c:v>
                </c:pt>
                <c:pt idx="284">
                  <c:v>11.494999999999999</c:v>
                </c:pt>
                <c:pt idx="285">
                  <c:v>10.227</c:v>
                </c:pt>
                <c:pt idx="286">
                  <c:v>7.1159999999999997</c:v>
                </c:pt>
                <c:pt idx="287">
                  <c:v>6.0839999999999996</c:v>
                </c:pt>
                <c:pt idx="288">
                  <c:v>6.2270000000000003</c:v>
                </c:pt>
                <c:pt idx="289">
                  <c:v>6.36</c:v>
                </c:pt>
                <c:pt idx="290">
                  <c:v>6.0670000000000002</c:v>
                </c:pt>
                <c:pt idx="291">
                  <c:v>5.3280000000000003</c:v>
                </c:pt>
                <c:pt idx="292">
                  <c:v>5.024</c:v>
                </c:pt>
                <c:pt idx="293">
                  <c:v>4.7009999999999996</c:v>
                </c:pt>
                <c:pt idx="294">
                  <c:v>4.9169999999999998</c:v>
                </c:pt>
                <c:pt idx="295">
                  <c:v>4.7539999999999996</c:v>
                </c:pt>
                <c:pt idx="296">
                  <c:v>5.5540000000000003</c:v>
                </c:pt>
                <c:pt idx="297">
                  <c:v>5.2130000000000001</c:v>
                </c:pt>
                <c:pt idx="298">
                  <c:v>6.8310000000000004</c:v>
                </c:pt>
                <c:pt idx="299">
                  <c:v>7.8769999999999998</c:v>
                </c:pt>
                <c:pt idx="300">
                  <c:v>10.975</c:v>
                </c:pt>
                <c:pt idx="301">
                  <c:v>13.742000000000001</c:v>
                </c:pt>
                <c:pt idx="302">
                  <c:v>17.355</c:v>
                </c:pt>
                <c:pt idx="303">
                  <c:v>18.603999999999999</c:v>
                </c:pt>
                <c:pt idx="304">
                  <c:v>19.036000000000001</c:v>
                </c:pt>
                <c:pt idx="305">
                  <c:v>19.387</c:v>
                </c:pt>
                <c:pt idx="306">
                  <c:v>19.231999999999999</c:v>
                </c:pt>
                <c:pt idx="307">
                  <c:v>19.798999999999999</c:v>
                </c:pt>
                <c:pt idx="308">
                  <c:v>19.78</c:v>
                </c:pt>
                <c:pt idx="309">
                  <c:v>19.721</c:v>
                </c:pt>
                <c:pt idx="310">
                  <c:v>19.245999999999999</c:v>
                </c:pt>
                <c:pt idx="311">
                  <c:v>18.981999999999999</c:v>
                </c:pt>
                <c:pt idx="312">
                  <c:v>18.748999999999999</c:v>
                </c:pt>
                <c:pt idx="313">
                  <c:v>18.437999999999999</c:v>
                </c:pt>
                <c:pt idx="314">
                  <c:v>18.14</c:v>
                </c:pt>
                <c:pt idx="315">
                  <c:v>17.870999999999999</c:v>
                </c:pt>
                <c:pt idx="316">
                  <c:v>17.759</c:v>
                </c:pt>
                <c:pt idx="317">
                  <c:v>17.661999999999999</c:v>
                </c:pt>
                <c:pt idx="318">
                  <c:v>17.800999999999998</c:v>
                </c:pt>
                <c:pt idx="319">
                  <c:v>17.994</c:v>
                </c:pt>
                <c:pt idx="320">
                  <c:v>18.059999999999999</c:v>
                </c:pt>
                <c:pt idx="321">
                  <c:v>18.149000000000001</c:v>
                </c:pt>
                <c:pt idx="322">
                  <c:v>17.863</c:v>
                </c:pt>
                <c:pt idx="323">
                  <c:v>17.47</c:v>
                </c:pt>
                <c:pt idx="324">
                  <c:v>17.026</c:v>
                </c:pt>
                <c:pt idx="325">
                  <c:v>16.475000000000001</c:v>
                </c:pt>
                <c:pt idx="326">
                  <c:v>15.755000000000001</c:v>
                </c:pt>
                <c:pt idx="327">
                  <c:v>14.817</c:v>
                </c:pt>
                <c:pt idx="328">
                  <c:v>13.951000000000001</c:v>
                </c:pt>
                <c:pt idx="329">
                  <c:v>12.744</c:v>
                </c:pt>
                <c:pt idx="330">
                  <c:v>11.497999999999999</c:v>
                </c:pt>
                <c:pt idx="331">
                  <c:v>10.198</c:v>
                </c:pt>
                <c:pt idx="332">
                  <c:v>9.2810000000000006</c:v>
                </c:pt>
                <c:pt idx="333">
                  <c:v>7.5659999999999998</c:v>
                </c:pt>
                <c:pt idx="334">
                  <c:v>5.5780000000000003</c:v>
                </c:pt>
                <c:pt idx="335">
                  <c:v>5.0410000000000004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8F-448A-90D4-5C91F3507A39}"/>
            </c:ext>
          </c:extLst>
        </c:ser>
        <c:ser>
          <c:idx val="2"/>
          <c:order val="2"/>
          <c:tx>
            <c:strRef>
              <c:f>'Peak elec gen fig 8 &amp; tab 6'!$E$4</c:f>
              <c:strCache>
                <c:ptCount val="1"/>
                <c:pt idx="0">
                  <c:v>Winter 2024/25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'Peak elec gen fig 8 &amp; tab 6'!$A$4:$B$340</c15:sqref>
                  </c15:fullRef>
                </c:ext>
              </c:extLst>
              <c:f>'Peak elec gen fig 8 &amp; tab 6'!$A$5:$B$340</c:f>
              <c:multiLvlStrCache>
                <c:ptCount val="336"/>
                <c:lvl>
                  <c:pt idx="0">
                    <c:v>00:00:00</c:v>
                  </c:pt>
                  <c:pt idx="1">
                    <c:v>00:30:00</c:v>
                  </c:pt>
                  <c:pt idx="2">
                    <c:v>01:00:00</c:v>
                  </c:pt>
                  <c:pt idx="3">
                    <c:v>01:30:00</c:v>
                  </c:pt>
                  <c:pt idx="4">
                    <c:v>02:00:00</c:v>
                  </c:pt>
                  <c:pt idx="5">
                    <c:v>02:30:00</c:v>
                  </c:pt>
                  <c:pt idx="6">
                    <c:v>03:00:00</c:v>
                  </c:pt>
                  <c:pt idx="7">
                    <c:v>03:30:00</c:v>
                  </c:pt>
                  <c:pt idx="8">
                    <c:v>04:00:00</c:v>
                  </c:pt>
                  <c:pt idx="9">
                    <c:v>04:30:00</c:v>
                  </c:pt>
                  <c:pt idx="10">
                    <c:v>05:00:00</c:v>
                  </c:pt>
                  <c:pt idx="11">
                    <c:v>05:30:00</c:v>
                  </c:pt>
                  <c:pt idx="12">
                    <c:v>06:00:00</c:v>
                  </c:pt>
                  <c:pt idx="13">
                    <c:v>06:30:00</c:v>
                  </c:pt>
                  <c:pt idx="14">
                    <c:v>07:00:00</c:v>
                  </c:pt>
                  <c:pt idx="15">
                    <c:v>07:30:00</c:v>
                  </c:pt>
                  <c:pt idx="16">
                    <c:v>08:00:00</c:v>
                  </c:pt>
                  <c:pt idx="17">
                    <c:v>08:30:00</c:v>
                  </c:pt>
                  <c:pt idx="18">
                    <c:v>09:00:00</c:v>
                  </c:pt>
                  <c:pt idx="19">
                    <c:v>09:30:00</c:v>
                  </c:pt>
                  <c:pt idx="20">
                    <c:v>10:00:00</c:v>
                  </c:pt>
                  <c:pt idx="21">
                    <c:v>10:30:00</c:v>
                  </c:pt>
                  <c:pt idx="22">
                    <c:v>11:00:00</c:v>
                  </c:pt>
                  <c:pt idx="23">
                    <c:v>11:30:00</c:v>
                  </c:pt>
                  <c:pt idx="24">
                    <c:v>12:00:00</c:v>
                  </c:pt>
                  <c:pt idx="25">
                    <c:v>12:30:00</c:v>
                  </c:pt>
                  <c:pt idx="26">
                    <c:v>13:00:00</c:v>
                  </c:pt>
                  <c:pt idx="27">
                    <c:v>13:30:00</c:v>
                  </c:pt>
                  <c:pt idx="28">
                    <c:v>14:00:00</c:v>
                  </c:pt>
                  <c:pt idx="29">
                    <c:v>14:30:00</c:v>
                  </c:pt>
                  <c:pt idx="30">
                    <c:v>15:00:00</c:v>
                  </c:pt>
                  <c:pt idx="31">
                    <c:v>15:30:00</c:v>
                  </c:pt>
                  <c:pt idx="32">
                    <c:v>16:00:00</c:v>
                  </c:pt>
                  <c:pt idx="33">
                    <c:v>16:30:00</c:v>
                  </c:pt>
                  <c:pt idx="34">
                    <c:v>17:00:00</c:v>
                  </c:pt>
                  <c:pt idx="35">
                    <c:v>17:30:00</c:v>
                  </c:pt>
                  <c:pt idx="36">
                    <c:v>18:00:00</c:v>
                  </c:pt>
                  <c:pt idx="37">
                    <c:v>18:30:00</c:v>
                  </c:pt>
                  <c:pt idx="38">
                    <c:v>19:00:00</c:v>
                  </c:pt>
                  <c:pt idx="39">
                    <c:v>19:30:00</c:v>
                  </c:pt>
                  <c:pt idx="40">
                    <c:v>20:00:00</c:v>
                  </c:pt>
                  <c:pt idx="41">
                    <c:v>20:30:00</c:v>
                  </c:pt>
                  <c:pt idx="42">
                    <c:v>21:00:00</c:v>
                  </c:pt>
                  <c:pt idx="43">
                    <c:v>21:30:00</c:v>
                  </c:pt>
                  <c:pt idx="44">
                    <c:v>22:00:00</c:v>
                  </c:pt>
                  <c:pt idx="45">
                    <c:v>22:30:00</c:v>
                  </c:pt>
                  <c:pt idx="46">
                    <c:v>23:00:00</c:v>
                  </c:pt>
                  <c:pt idx="47">
                    <c:v>23:30:00</c:v>
                  </c:pt>
                  <c:pt idx="48">
                    <c:v>00:00:00</c:v>
                  </c:pt>
                  <c:pt idx="49">
                    <c:v>00:30:00</c:v>
                  </c:pt>
                  <c:pt idx="50">
                    <c:v>01:00:00</c:v>
                  </c:pt>
                  <c:pt idx="51">
                    <c:v>01:30:00</c:v>
                  </c:pt>
                  <c:pt idx="52">
                    <c:v>02:00:00</c:v>
                  </c:pt>
                  <c:pt idx="53">
                    <c:v>02:30:00</c:v>
                  </c:pt>
                  <c:pt idx="54">
                    <c:v>03:00:00</c:v>
                  </c:pt>
                  <c:pt idx="55">
                    <c:v>03:30:00</c:v>
                  </c:pt>
                  <c:pt idx="56">
                    <c:v>04:00:00</c:v>
                  </c:pt>
                  <c:pt idx="57">
                    <c:v>04:30:00</c:v>
                  </c:pt>
                  <c:pt idx="58">
                    <c:v>05:00:00</c:v>
                  </c:pt>
                  <c:pt idx="59">
                    <c:v>05:30:00</c:v>
                  </c:pt>
                  <c:pt idx="60">
                    <c:v>06:00:00</c:v>
                  </c:pt>
                  <c:pt idx="61">
                    <c:v>06:30:00</c:v>
                  </c:pt>
                  <c:pt idx="62">
                    <c:v>07:00:00</c:v>
                  </c:pt>
                  <c:pt idx="63">
                    <c:v>07:30:00</c:v>
                  </c:pt>
                  <c:pt idx="64">
                    <c:v>08:00:00</c:v>
                  </c:pt>
                  <c:pt idx="65">
                    <c:v>08:30:00</c:v>
                  </c:pt>
                  <c:pt idx="66">
                    <c:v>09:00:00</c:v>
                  </c:pt>
                  <c:pt idx="67">
                    <c:v>09:30:00</c:v>
                  </c:pt>
                  <c:pt idx="68">
                    <c:v>10:00:00</c:v>
                  </c:pt>
                  <c:pt idx="69">
                    <c:v>10:30:00</c:v>
                  </c:pt>
                  <c:pt idx="70">
                    <c:v>11:00:00</c:v>
                  </c:pt>
                  <c:pt idx="71">
                    <c:v>11:30:00</c:v>
                  </c:pt>
                  <c:pt idx="72">
                    <c:v>12:00:00</c:v>
                  </c:pt>
                  <c:pt idx="73">
                    <c:v>12:30:00</c:v>
                  </c:pt>
                  <c:pt idx="74">
                    <c:v>13:00:00</c:v>
                  </c:pt>
                  <c:pt idx="75">
                    <c:v>13:30:00</c:v>
                  </c:pt>
                  <c:pt idx="76">
                    <c:v>14:00:00</c:v>
                  </c:pt>
                  <c:pt idx="77">
                    <c:v>14:30:00</c:v>
                  </c:pt>
                  <c:pt idx="78">
                    <c:v>15:00:00</c:v>
                  </c:pt>
                  <c:pt idx="79">
                    <c:v>15:30:00</c:v>
                  </c:pt>
                  <c:pt idx="80">
                    <c:v>16:00:00</c:v>
                  </c:pt>
                  <c:pt idx="81">
                    <c:v>16:30:00</c:v>
                  </c:pt>
                  <c:pt idx="82">
                    <c:v>17:00:00</c:v>
                  </c:pt>
                  <c:pt idx="83">
                    <c:v>17:30:00</c:v>
                  </c:pt>
                  <c:pt idx="84">
                    <c:v>18:00:00</c:v>
                  </c:pt>
                  <c:pt idx="85">
                    <c:v>18:30:00</c:v>
                  </c:pt>
                  <c:pt idx="86">
                    <c:v>19:00:00</c:v>
                  </c:pt>
                  <c:pt idx="87">
                    <c:v>19:30:00</c:v>
                  </c:pt>
                  <c:pt idx="88">
                    <c:v>20:00:00</c:v>
                  </c:pt>
                  <c:pt idx="89">
                    <c:v>20:30:00</c:v>
                  </c:pt>
                  <c:pt idx="90">
                    <c:v>21:00:00</c:v>
                  </c:pt>
                  <c:pt idx="91">
                    <c:v>21:30:00</c:v>
                  </c:pt>
                  <c:pt idx="92">
                    <c:v>22:00:00</c:v>
                  </c:pt>
                  <c:pt idx="93">
                    <c:v>22:30:00</c:v>
                  </c:pt>
                  <c:pt idx="94">
                    <c:v>23:00:00</c:v>
                  </c:pt>
                  <c:pt idx="95">
                    <c:v>23:30:00</c:v>
                  </c:pt>
                  <c:pt idx="96">
                    <c:v>00:00:00</c:v>
                  </c:pt>
                  <c:pt idx="97">
                    <c:v>00:30:00</c:v>
                  </c:pt>
                  <c:pt idx="98">
                    <c:v>01:00:00</c:v>
                  </c:pt>
                  <c:pt idx="99">
                    <c:v>01:30:00</c:v>
                  </c:pt>
                  <c:pt idx="100">
                    <c:v>02:00:00</c:v>
                  </c:pt>
                  <c:pt idx="101">
                    <c:v>02:30:00</c:v>
                  </c:pt>
                  <c:pt idx="102">
                    <c:v>03:00:00</c:v>
                  </c:pt>
                  <c:pt idx="103">
                    <c:v>03:30:00</c:v>
                  </c:pt>
                  <c:pt idx="104">
                    <c:v>04:00:00</c:v>
                  </c:pt>
                  <c:pt idx="105">
                    <c:v>04:30:00</c:v>
                  </c:pt>
                  <c:pt idx="106">
                    <c:v>05:00:00</c:v>
                  </c:pt>
                  <c:pt idx="107">
                    <c:v>05:30:00</c:v>
                  </c:pt>
                  <c:pt idx="108">
                    <c:v>06:00:00</c:v>
                  </c:pt>
                  <c:pt idx="109">
                    <c:v>06:30:00</c:v>
                  </c:pt>
                  <c:pt idx="110">
                    <c:v>07:00:00</c:v>
                  </c:pt>
                  <c:pt idx="111">
                    <c:v>07:30:00</c:v>
                  </c:pt>
                  <c:pt idx="112">
                    <c:v>08:00:00</c:v>
                  </c:pt>
                  <c:pt idx="113">
                    <c:v>08:30:00</c:v>
                  </c:pt>
                  <c:pt idx="114">
                    <c:v>09:00:00</c:v>
                  </c:pt>
                  <c:pt idx="115">
                    <c:v>09:30:00</c:v>
                  </c:pt>
                  <c:pt idx="116">
                    <c:v>10:00:00</c:v>
                  </c:pt>
                  <c:pt idx="117">
                    <c:v>10:30:00</c:v>
                  </c:pt>
                  <c:pt idx="118">
                    <c:v>11:00:00</c:v>
                  </c:pt>
                  <c:pt idx="119">
                    <c:v>11:30:00</c:v>
                  </c:pt>
                  <c:pt idx="120">
                    <c:v>12:00:00</c:v>
                  </c:pt>
                  <c:pt idx="121">
                    <c:v>12:30:00</c:v>
                  </c:pt>
                  <c:pt idx="122">
                    <c:v>13:00:00</c:v>
                  </c:pt>
                  <c:pt idx="123">
                    <c:v>13:30:00</c:v>
                  </c:pt>
                  <c:pt idx="124">
                    <c:v>14:00:00</c:v>
                  </c:pt>
                  <c:pt idx="125">
                    <c:v>14:30:00</c:v>
                  </c:pt>
                  <c:pt idx="126">
                    <c:v>15:00:00</c:v>
                  </c:pt>
                  <c:pt idx="127">
                    <c:v>15:30:00</c:v>
                  </c:pt>
                  <c:pt idx="128">
                    <c:v>16:00:00</c:v>
                  </c:pt>
                  <c:pt idx="129">
                    <c:v>16:30:00</c:v>
                  </c:pt>
                  <c:pt idx="130">
                    <c:v>17:00:00</c:v>
                  </c:pt>
                  <c:pt idx="131">
                    <c:v>17:30:00</c:v>
                  </c:pt>
                  <c:pt idx="132">
                    <c:v>18:00:00</c:v>
                  </c:pt>
                  <c:pt idx="133">
                    <c:v>18:30:00</c:v>
                  </c:pt>
                  <c:pt idx="134">
                    <c:v>19:00:00</c:v>
                  </c:pt>
                  <c:pt idx="135">
                    <c:v>19:30:00</c:v>
                  </c:pt>
                  <c:pt idx="136">
                    <c:v>20:00:00</c:v>
                  </c:pt>
                  <c:pt idx="137">
                    <c:v>20:30:00</c:v>
                  </c:pt>
                  <c:pt idx="138">
                    <c:v>21:00:00</c:v>
                  </c:pt>
                  <c:pt idx="139">
                    <c:v>21:30:00</c:v>
                  </c:pt>
                  <c:pt idx="140">
                    <c:v>22:00:00</c:v>
                  </c:pt>
                  <c:pt idx="141">
                    <c:v>22:30:00</c:v>
                  </c:pt>
                  <c:pt idx="142">
                    <c:v>23:00:00</c:v>
                  </c:pt>
                  <c:pt idx="143">
                    <c:v>23:30:00</c:v>
                  </c:pt>
                  <c:pt idx="144">
                    <c:v>00:00:00</c:v>
                  </c:pt>
                  <c:pt idx="145">
                    <c:v>00:30:00</c:v>
                  </c:pt>
                  <c:pt idx="146">
                    <c:v>01:00:00</c:v>
                  </c:pt>
                  <c:pt idx="147">
                    <c:v>01:30:00</c:v>
                  </c:pt>
                  <c:pt idx="148">
                    <c:v>02:00:00</c:v>
                  </c:pt>
                  <c:pt idx="149">
                    <c:v>02:30:00</c:v>
                  </c:pt>
                  <c:pt idx="150">
                    <c:v>03:00:00</c:v>
                  </c:pt>
                  <c:pt idx="151">
                    <c:v>03:30:00</c:v>
                  </c:pt>
                  <c:pt idx="152">
                    <c:v>04:00:00</c:v>
                  </c:pt>
                  <c:pt idx="153">
                    <c:v>04:30:00</c:v>
                  </c:pt>
                  <c:pt idx="154">
                    <c:v>05:00:00</c:v>
                  </c:pt>
                  <c:pt idx="155">
                    <c:v>05:30:00</c:v>
                  </c:pt>
                  <c:pt idx="156">
                    <c:v>06:00:00</c:v>
                  </c:pt>
                  <c:pt idx="157">
                    <c:v>06:30:00</c:v>
                  </c:pt>
                  <c:pt idx="158">
                    <c:v>07:00:00</c:v>
                  </c:pt>
                  <c:pt idx="159">
                    <c:v>07:30:00</c:v>
                  </c:pt>
                  <c:pt idx="160">
                    <c:v>08:00:00</c:v>
                  </c:pt>
                  <c:pt idx="161">
                    <c:v>08:30:00</c:v>
                  </c:pt>
                  <c:pt idx="162">
                    <c:v>09:00:00</c:v>
                  </c:pt>
                  <c:pt idx="163">
                    <c:v>09:30:00</c:v>
                  </c:pt>
                  <c:pt idx="164">
                    <c:v>10:00:00</c:v>
                  </c:pt>
                  <c:pt idx="165">
                    <c:v>10:30:00</c:v>
                  </c:pt>
                  <c:pt idx="166">
                    <c:v>11:00:00</c:v>
                  </c:pt>
                  <c:pt idx="167">
                    <c:v>11:30:00</c:v>
                  </c:pt>
                  <c:pt idx="168">
                    <c:v>12:00:00</c:v>
                  </c:pt>
                  <c:pt idx="169">
                    <c:v>12:30:00</c:v>
                  </c:pt>
                  <c:pt idx="170">
                    <c:v>13:00:00</c:v>
                  </c:pt>
                  <c:pt idx="171">
                    <c:v>13:30:00</c:v>
                  </c:pt>
                  <c:pt idx="172">
                    <c:v>14:00:00</c:v>
                  </c:pt>
                  <c:pt idx="173">
                    <c:v>14:30:00</c:v>
                  </c:pt>
                  <c:pt idx="174">
                    <c:v>15:00:00</c:v>
                  </c:pt>
                  <c:pt idx="175">
                    <c:v>15:30:00</c:v>
                  </c:pt>
                  <c:pt idx="176">
                    <c:v>16:00:00</c:v>
                  </c:pt>
                  <c:pt idx="177">
                    <c:v>16:30:00</c:v>
                  </c:pt>
                  <c:pt idx="178">
                    <c:v>17:00:00</c:v>
                  </c:pt>
                  <c:pt idx="179">
                    <c:v>17:30:00</c:v>
                  </c:pt>
                  <c:pt idx="180">
                    <c:v>18:00:00</c:v>
                  </c:pt>
                  <c:pt idx="181">
                    <c:v>18:30:00</c:v>
                  </c:pt>
                  <c:pt idx="182">
                    <c:v>19:00:00</c:v>
                  </c:pt>
                  <c:pt idx="183">
                    <c:v>19:30:00</c:v>
                  </c:pt>
                  <c:pt idx="184">
                    <c:v>20:00:00</c:v>
                  </c:pt>
                  <c:pt idx="185">
                    <c:v>20:30:00</c:v>
                  </c:pt>
                  <c:pt idx="186">
                    <c:v>21:00:00</c:v>
                  </c:pt>
                  <c:pt idx="187">
                    <c:v>21:30:00</c:v>
                  </c:pt>
                  <c:pt idx="188">
                    <c:v>22:00:00</c:v>
                  </c:pt>
                  <c:pt idx="189">
                    <c:v>22:30:00</c:v>
                  </c:pt>
                  <c:pt idx="190">
                    <c:v>23:00:00</c:v>
                  </c:pt>
                  <c:pt idx="191">
                    <c:v>23:30:00</c:v>
                  </c:pt>
                  <c:pt idx="192">
                    <c:v>00:00:00</c:v>
                  </c:pt>
                  <c:pt idx="193">
                    <c:v>00:30:00</c:v>
                  </c:pt>
                  <c:pt idx="194">
                    <c:v>01:00:00</c:v>
                  </c:pt>
                  <c:pt idx="195">
                    <c:v>01:30:00</c:v>
                  </c:pt>
                  <c:pt idx="196">
                    <c:v>02:00:00</c:v>
                  </c:pt>
                  <c:pt idx="197">
                    <c:v>02:30:00</c:v>
                  </c:pt>
                  <c:pt idx="198">
                    <c:v>03:00:00</c:v>
                  </c:pt>
                  <c:pt idx="199">
                    <c:v>03:30:00</c:v>
                  </c:pt>
                  <c:pt idx="200">
                    <c:v>04:00:00</c:v>
                  </c:pt>
                  <c:pt idx="201">
                    <c:v>04:30:00</c:v>
                  </c:pt>
                  <c:pt idx="202">
                    <c:v>05:00:00</c:v>
                  </c:pt>
                  <c:pt idx="203">
                    <c:v>05:30:00</c:v>
                  </c:pt>
                  <c:pt idx="204">
                    <c:v>06:00:00</c:v>
                  </c:pt>
                  <c:pt idx="205">
                    <c:v>06:30:00</c:v>
                  </c:pt>
                  <c:pt idx="206">
                    <c:v>07:00:00</c:v>
                  </c:pt>
                  <c:pt idx="207">
                    <c:v>07:30:00</c:v>
                  </c:pt>
                  <c:pt idx="208">
                    <c:v>08:00:00</c:v>
                  </c:pt>
                  <c:pt idx="209">
                    <c:v>08:30:00</c:v>
                  </c:pt>
                  <c:pt idx="210">
                    <c:v>09:00:00</c:v>
                  </c:pt>
                  <c:pt idx="211">
                    <c:v>09:30:00</c:v>
                  </c:pt>
                  <c:pt idx="212">
                    <c:v>10:00:00</c:v>
                  </c:pt>
                  <c:pt idx="213">
                    <c:v>10:30:00</c:v>
                  </c:pt>
                  <c:pt idx="214">
                    <c:v>11:00:00</c:v>
                  </c:pt>
                  <c:pt idx="215">
                    <c:v>11:30:00</c:v>
                  </c:pt>
                  <c:pt idx="216">
                    <c:v>12:00:00</c:v>
                  </c:pt>
                  <c:pt idx="217">
                    <c:v>12:30:00</c:v>
                  </c:pt>
                  <c:pt idx="218">
                    <c:v>13:00:00</c:v>
                  </c:pt>
                  <c:pt idx="219">
                    <c:v>13:30:00</c:v>
                  </c:pt>
                  <c:pt idx="220">
                    <c:v>14:00:00</c:v>
                  </c:pt>
                  <c:pt idx="221">
                    <c:v>14:30:00</c:v>
                  </c:pt>
                  <c:pt idx="222">
                    <c:v>15:00:00</c:v>
                  </c:pt>
                  <c:pt idx="223">
                    <c:v>15:30:00</c:v>
                  </c:pt>
                  <c:pt idx="224">
                    <c:v>16:00:00</c:v>
                  </c:pt>
                  <c:pt idx="225">
                    <c:v>16:30:00</c:v>
                  </c:pt>
                  <c:pt idx="226">
                    <c:v>17:00:00</c:v>
                  </c:pt>
                  <c:pt idx="227">
                    <c:v>17:30:00</c:v>
                  </c:pt>
                  <c:pt idx="228">
                    <c:v>18:00:00</c:v>
                  </c:pt>
                  <c:pt idx="229">
                    <c:v>18:30:00</c:v>
                  </c:pt>
                  <c:pt idx="230">
                    <c:v>19:00:00</c:v>
                  </c:pt>
                  <c:pt idx="231">
                    <c:v>19:30:00</c:v>
                  </c:pt>
                  <c:pt idx="232">
                    <c:v>20:00:00</c:v>
                  </c:pt>
                  <c:pt idx="233">
                    <c:v>20:30:00</c:v>
                  </c:pt>
                  <c:pt idx="234">
                    <c:v>21:00:00</c:v>
                  </c:pt>
                  <c:pt idx="235">
                    <c:v>21:30:00</c:v>
                  </c:pt>
                  <c:pt idx="236">
                    <c:v>22:00:00</c:v>
                  </c:pt>
                  <c:pt idx="237">
                    <c:v>22:30:00</c:v>
                  </c:pt>
                  <c:pt idx="238">
                    <c:v>23:00:00</c:v>
                  </c:pt>
                  <c:pt idx="239">
                    <c:v>23:30:00</c:v>
                  </c:pt>
                  <c:pt idx="240">
                    <c:v>00:00:00</c:v>
                  </c:pt>
                  <c:pt idx="241">
                    <c:v>00:30:00</c:v>
                  </c:pt>
                  <c:pt idx="242">
                    <c:v>01:00:00</c:v>
                  </c:pt>
                  <c:pt idx="243">
                    <c:v>01:30:00</c:v>
                  </c:pt>
                  <c:pt idx="244">
                    <c:v>02:00:00</c:v>
                  </c:pt>
                  <c:pt idx="245">
                    <c:v>02:30:00</c:v>
                  </c:pt>
                  <c:pt idx="246">
                    <c:v>03:00:00</c:v>
                  </c:pt>
                  <c:pt idx="247">
                    <c:v>03:30:00</c:v>
                  </c:pt>
                  <c:pt idx="248">
                    <c:v>04:00:00</c:v>
                  </c:pt>
                  <c:pt idx="249">
                    <c:v>04:30:00</c:v>
                  </c:pt>
                  <c:pt idx="250">
                    <c:v>05:00:00</c:v>
                  </c:pt>
                  <c:pt idx="251">
                    <c:v>05:30:00</c:v>
                  </c:pt>
                  <c:pt idx="252">
                    <c:v>06:00:00</c:v>
                  </c:pt>
                  <c:pt idx="253">
                    <c:v>06:30:00</c:v>
                  </c:pt>
                  <c:pt idx="254">
                    <c:v>07:00:00</c:v>
                  </c:pt>
                  <c:pt idx="255">
                    <c:v>07:30:00</c:v>
                  </c:pt>
                  <c:pt idx="256">
                    <c:v>08:00:00</c:v>
                  </c:pt>
                  <c:pt idx="257">
                    <c:v>08:30:00</c:v>
                  </c:pt>
                  <c:pt idx="258">
                    <c:v>09:00:00</c:v>
                  </c:pt>
                  <c:pt idx="259">
                    <c:v>09:30:00</c:v>
                  </c:pt>
                  <c:pt idx="260">
                    <c:v>10:00:00</c:v>
                  </c:pt>
                  <c:pt idx="261">
                    <c:v>10:30:00</c:v>
                  </c:pt>
                  <c:pt idx="262">
                    <c:v>11:00:00</c:v>
                  </c:pt>
                  <c:pt idx="263">
                    <c:v>11:30:00</c:v>
                  </c:pt>
                  <c:pt idx="264">
                    <c:v>12:00:00</c:v>
                  </c:pt>
                  <c:pt idx="265">
                    <c:v>12:30:00</c:v>
                  </c:pt>
                  <c:pt idx="266">
                    <c:v>13:00:00</c:v>
                  </c:pt>
                  <c:pt idx="267">
                    <c:v>13:30:00</c:v>
                  </c:pt>
                  <c:pt idx="268">
                    <c:v>14:00:00</c:v>
                  </c:pt>
                  <c:pt idx="269">
                    <c:v>14:30:00</c:v>
                  </c:pt>
                  <c:pt idx="270">
                    <c:v>15:00:00</c:v>
                  </c:pt>
                  <c:pt idx="271">
                    <c:v>15:30:00</c:v>
                  </c:pt>
                  <c:pt idx="272">
                    <c:v>16:00:00</c:v>
                  </c:pt>
                  <c:pt idx="273">
                    <c:v>16:30:00</c:v>
                  </c:pt>
                  <c:pt idx="274">
                    <c:v>17:00:00</c:v>
                  </c:pt>
                  <c:pt idx="275">
                    <c:v>17:30:00</c:v>
                  </c:pt>
                  <c:pt idx="276">
                    <c:v>18:00:00</c:v>
                  </c:pt>
                  <c:pt idx="277">
                    <c:v>18:30:00</c:v>
                  </c:pt>
                  <c:pt idx="278">
                    <c:v>19:00:00</c:v>
                  </c:pt>
                  <c:pt idx="279">
                    <c:v>19:30:00</c:v>
                  </c:pt>
                  <c:pt idx="280">
                    <c:v>20:00:00</c:v>
                  </c:pt>
                  <c:pt idx="281">
                    <c:v>20:30:00</c:v>
                  </c:pt>
                  <c:pt idx="282">
                    <c:v>21:00:00</c:v>
                  </c:pt>
                  <c:pt idx="283">
                    <c:v>21:30:00</c:v>
                  </c:pt>
                  <c:pt idx="284">
                    <c:v>22:00:00</c:v>
                  </c:pt>
                  <c:pt idx="285">
                    <c:v>22:30:00</c:v>
                  </c:pt>
                  <c:pt idx="286">
                    <c:v>23:00:00</c:v>
                  </c:pt>
                  <c:pt idx="287">
                    <c:v>23:30:00</c:v>
                  </c:pt>
                  <c:pt idx="288">
                    <c:v>00:00:00</c:v>
                  </c:pt>
                  <c:pt idx="289">
                    <c:v>00:30:00</c:v>
                  </c:pt>
                  <c:pt idx="290">
                    <c:v>01:00:00</c:v>
                  </c:pt>
                  <c:pt idx="291">
                    <c:v>01:30:00</c:v>
                  </c:pt>
                  <c:pt idx="292">
                    <c:v>02:00:00</c:v>
                  </c:pt>
                  <c:pt idx="293">
                    <c:v>02:30:00</c:v>
                  </c:pt>
                  <c:pt idx="294">
                    <c:v>03:00:00</c:v>
                  </c:pt>
                  <c:pt idx="295">
                    <c:v>03:30:00</c:v>
                  </c:pt>
                  <c:pt idx="296">
                    <c:v>04:00:00</c:v>
                  </c:pt>
                  <c:pt idx="297">
                    <c:v>04:30:00</c:v>
                  </c:pt>
                  <c:pt idx="298">
                    <c:v>05:00:00</c:v>
                  </c:pt>
                  <c:pt idx="299">
                    <c:v>05:30:00</c:v>
                  </c:pt>
                  <c:pt idx="300">
                    <c:v>06:00:00</c:v>
                  </c:pt>
                  <c:pt idx="301">
                    <c:v>06:30:00</c:v>
                  </c:pt>
                  <c:pt idx="302">
                    <c:v>07:00:00</c:v>
                  </c:pt>
                  <c:pt idx="303">
                    <c:v>07:30:00</c:v>
                  </c:pt>
                  <c:pt idx="304">
                    <c:v>08:00:00</c:v>
                  </c:pt>
                  <c:pt idx="305">
                    <c:v>08:30:00</c:v>
                  </c:pt>
                  <c:pt idx="306">
                    <c:v>09:00:00</c:v>
                  </c:pt>
                  <c:pt idx="307">
                    <c:v>09:30:00</c:v>
                  </c:pt>
                  <c:pt idx="308">
                    <c:v>10:00:00</c:v>
                  </c:pt>
                  <c:pt idx="309">
                    <c:v>10:30:00</c:v>
                  </c:pt>
                  <c:pt idx="310">
                    <c:v>11:00:00</c:v>
                  </c:pt>
                  <c:pt idx="311">
                    <c:v>11:30:00</c:v>
                  </c:pt>
                  <c:pt idx="312">
                    <c:v>12:00:00</c:v>
                  </c:pt>
                  <c:pt idx="313">
                    <c:v>12:30:00</c:v>
                  </c:pt>
                  <c:pt idx="314">
                    <c:v>13:00:00</c:v>
                  </c:pt>
                  <c:pt idx="315">
                    <c:v>13:30:00</c:v>
                  </c:pt>
                  <c:pt idx="316">
                    <c:v>14:00:00</c:v>
                  </c:pt>
                  <c:pt idx="317">
                    <c:v>14:30:00</c:v>
                  </c:pt>
                  <c:pt idx="318">
                    <c:v>15:00:00</c:v>
                  </c:pt>
                  <c:pt idx="319">
                    <c:v>15:30:00</c:v>
                  </c:pt>
                  <c:pt idx="320">
                    <c:v>16:00:00</c:v>
                  </c:pt>
                  <c:pt idx="321">
                    <c:v>16:30:00</c:v>
                  </c:pt>
                  <c:pt idx="322">
                    <c:v>17:00:00</c:v>
                  </c:pt>
                  <c:pt idx="323">
                    <c:v>17:30:00</c:v>
                  </c:pt>
                  <c:pt idx="324">
                    <c:v>18:00:00</c:v>
                  </c:pt>
                  <c:pt idx="325">
                    <c:v>18:30:00</c:v>
                  </c:pt>
                  <c:pt idx="326">
                    <c:v>19:00:00</c:v>
                  </c:pt>
                  <c:pt idx="327">
                    <c:v>19:30:00</c:v>
                  </c:pt>
                  <c:pt idx="328">
                    <c:v>20:00:00</c:v>
                  </c:pt>
                  <c:pt idx="329">
                    <c:v>20:30:00</c:v>
                  </c:pt>
                  <c:pt idx="330">
                    <c:v>21:00:00</c:v>
                  </c:pt>
                  <c:pt idx="331">
                    <c:v>21:30:00</c:v>
                  </c:pt>
                  <c:pt idx="332">
                    <c:v>22:00:00</c:v>
                  </c:pt>
                  <c:pt idx="333">
                    <c:v>22:30:00</c:v>
                  </c:pt>
                  <c:pt idx="334">
                    <c:v>23:00:00</c:v>
                  </c:pt>
                  <c:pt idx="335">
                    <c:v>23:30:00</c:v>
                  </c:pt>
                </c:lvl>
                <c:lvl>
                  <c:pt idx="0">
                    <c:v>D-3</c:v>
                  </c:pt>
                  <c:pt idx="48">
                    <c:v>D-2</c:v>
                  </c:pt>
                  <c:pt idx="96">
                    <c:v>D-1</c:v>
                  </c:pt>
                  <c:pt idx="144">
                    <c:v>D</c:v>
                  </c:pt>
                  <c:pt idx="192">
                    <c:v>D+1</c:v>
                  </c:pt>
                  <c:pt idx="240">
                    <c:v>D+2</c:v>
                  </c:pt>
                  <c:pt idx="288">
                    <c:v>D+3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'Peak elec gen fig 8 &amp; tab 6'!$E$4:$E$340</c15:sqref>
                  </c15:fullRef>
                </c:ext>
              </c:extLst>
              <c:f>'Peak elec gen fig 8 &amp; tab 6'!$E$5:$E$340</c:f>
              <c:numCache>
                <c:formatCode>0.0</c:formatCode>
                <c:ptCount val="336"/>
                <c:pt idx="0">
                  <c:v>2.2240000000000002</c:v>
                </c:pt>
                <c:pt idx="1">
                  <c:v>2.2240000000000002</c:v>
                </c:pt>
                <c:pt idx="2">
                  <c:v>2.2240000000000002</c:v>
                </c:pt>
                <c:pt idx="3">
                  <c:v>2.2229999999999999</c:v>
                </c:pt>
                <c:pt idx="4">
                  <c:v>2.2229999999999999</c:v>
                </c:pt>
                <c:pt idx="5">
                  <c:v>2.2229999999999999</c:v>
                </c:pt>
                <c:pt idx="6">
                  <c:v>2.2240000000000002</c:v>
                </c:pt>
                <c:pt idx="7">
                  <c:v>2.282</c:v>
                </c:pt>
                <c:pt idx="8">
                  <c:v>2.355</c:v>
                </c:pt>
                <c:pt idx="9">
                  <c:v>2.468</c:v>
                </c:pt>
                <c:pt idx="10">
                  <c:v>2.7919999999999998</c:v>
                </c:pt>
                <c:pt idx="11">
                  <c:v>3.3330000000000002</c:v>
                </c:pt>
                <c:pt idx="12">
                  <c:v>4.5510000000000002</c:v>
                </c:pt>
                <c:pt idx="13">
                  <c:v>7.056</c:v>
                </c:pt>
                <c:pt idx="14">
                  <c:v>10.394</c:v>
                </c:pt>
                <c:pt idx="15">
                  <c:v>13.459</c:v>
                </c:pt>
                <c:pt idx="16">
                  <c:v>14.493</c:v>
                </c:pt>
                <c:pt idx="17">
                  <c:v>14.657</c:v>
                </c:pt>
                <c:pt idx="18">
                  <c:v>15.147</c:v>
                </c:pt>
                <c:pt idx="19">
                  <c:v>15.393000000000001</c:v>
                </c:pt>
                <c:pt idx="20">
                  <c:v>15.644</c:v>
                </c:pt>
                <c:pt idx="21">
                  <c:v>15.528</c:v>
                </c:pt>
                <c:pt idx="22">
                  <c:v>15.938000000000001</c:v>
                </c:pt>
                <c:pt idx="23">
                  <c:v>15.759</c:v>
                </c:pt>
                <c:pt idx="24">
                  <c:v>15.933</c:v>
                </c:pt>
                <c:pt idx="25">
                  <c:v>16.111999999999998</c:v>
                </c:pt>
                <c:pt idx="26">
                  <c:v>16.591000000000001</c:v>
                </c:pt>
                <c:pt idx="27">
                  <c:v>16.867000000000001</c:v>
                </c:pt>
                <c:pt idx="28">
                  <c:v>16.969000000000001</c:v>
                </c:pt>
                <c:pt idx="29">
                  <c:v>17.055</c:v>
                </c:pt>
                <c:pt idx="30">
                  <c:v>17.166</c:v>
                </c:pt>
                <c:pt idx="31">
                  <c:v>17.314</c:v>
                </c:pt>
                <c:pt idx="32">
                  <c:v>17.690999999999999</c:v>
                </c:pt>
                <c:pt idx="33">
                  <c:v>17.956</c:v>
                </c:pt>
                <c:pt idx="34">
                  <c:v>17.952999999999999</c:v>
                </c:pt>
                <c:pt idx="35">
                  <c:v>18</c:v>
                </c:pt>
                <c:pt idx="36">
                  <c:v>17.972999999999999</c:v>
                </c:pt>
                <c:pt idx="37">
                  <c:v>17.913</c:v>
                </c:pt>
                <c:pt idx="38">
                  <c:v>17.474</c:v>
                </c:pt>
                <c:pt idx="39">
                  <c:v>16.91</c:v>
                </c:pt>
                <c:pt idx="40">
                  <c:v>15.913</c:v>
                </c:pt>
                <c:pt idx="41">
                  <c:v>14.723000000000001</c:v>
                </c:pt>
                <c:pt idx="42">
                  <c:v>13.138</c:v>
                </c:pt>
                <c:pt idx="43">
                  <c:v>11.75</c:v>
                </c:pt>
                <c:pt idx="44">
                  <c:v>10.224</c:v>
                </c:pt>
                <c:pt idx="45">
                  <c:v>8.4879999999999995</c:v>
                </c:pt>
                <c:pt idx="46">
                  <c:v>6.6740000000000004</c:v>
                </c:pt>
                <c:pt idx="47">
                  <c:v>6.1909999999999998</c:v>
                </c:pt>
                <c:pt idx="48">
                  <c:v>6.4290000000000003</c:v>
                </c:pt>
                <c:pt idx="49">
                  <c:v>6.5670000000000002</c:v>
                </c:pt>
                <c:pt idx="50">
                  <c:v>6.6639999999999997</c:v>
                </c:pt>
                <c:pt idx="51">
                  <c:v>6.39</c:v>
                </c:pt>
                <c:pt idx="52">
                  <c:v>6.1849999999999996</c:v>
                </c:pt>
                <c:pt idx="53">
                  <c:v>6.1529999999999996</c:v>
                </c:pt>
                <c:pt idx="54">
                  <c:v>5.8129999999999997</c:v>
                </c:pt>
                <c:pt idx="55">
                  <c:v>5.6379999999999999</c:v>
                </c:pt>
                <c:pt idx="56">
                  <c:v>5.88</c:v>
                </c:pt>
                <c:pt idx="57">
                  <c:v>5.93</c:v>
                </c:pt>
                <c:pt idx="58">
                  <c:v>7.87</c:v>
                </c:pt>
                <c:pt idx="59">
                  <c:v>9.8160000000000007</c:v>
                </c:pt>
                <c:pt idx="60">
                  <c:v>15.81</c:v>
                </c:pt>
                <c:pt idx="61">
                  <c:v>18.908999999999999</c:v>
                </c:pt>
                <c:pt idx="62">
                  <c:v>21.623999999999999</c:v>
                </c:pt>
                <c:pt idx="63">
                  <c:v>22.504000000000001</c:v>
                </c:pt>
                <c:pt idx="64">
                  <c:v>22.506</c:v>
                </c:pt>
                <c:pt idx="65">
                  <c:v>22.782</c:v>
                </c:pt>
                <c:pt idx="66">
                  <c:v>22.167999999999999</c:v>
                </c:pt>
                <c:pt idx="67">
                  <c:v>22.667999999999999</c:v>
                </c:pt>
                <c:pt idx="68">
                  <c:v>22.356999999999999</c:v>
                </c:pt>
                <c:pt idx="69">
                  <c:v>22.457000000000001</c:v>
                </c:pt>
                <c:pt idx="70">
                  <c:v>22.760999999999999</c:v>
                </c:pt>
                <c:pt idx="71">
                  <c:v>22.939</c:v>
                </c:pt>
                <c:pt idx="72">
                  <c:v>23.241</c:v>
                </c:pt>
                <c:pt idx="73">
                  <c:v>23.274999999999999</c:v>
                </c:pt>
                <c:pt idx="74">
                  <c:v>22.765000000000001</c:v>
                </c:pt>
                <c:pt idx="75">
                  <c:v>22.824999999999999</c:v>
                </c:pt>
                <c:pt idx="76">
                  <c:v>22.663</c:v>
                </c:pt>
                <c:pt idx="77">
                  <c:v>22.59</c:v>
                </c:pt>
                <c:pt idx="78">
                  <c:v>22.49</c:v>
                </c:pt>
                <c:pt idx="79">
                  <c:v>22.407</c:v>
                </c:pt>
                <c:pt idx="80">
                  <c:v>21.789000000000001</c:v>
                </c:pt>
                <c:pt idx="81">
                  <c:v>22.228999999999999</c:v>
                </c:pt>
                <c:pt idx="82">
                  <c:v>21.809000000000001</c:v>
                </c:pt>
                <c:pt idx="83">
                  <c:v>22.193999999999999</c:v>
                </c:pt>
                <c:pt idx="84">
                  <c:v>22.808</c:v>
                </c:pt>
                <c:pt idx="85">
                  <c:v>22.963000000000001</c:v>
                </c:pt>
                <c:pt idx="86">
                  <c:v>22.713999999999999</c:v>
                </c:pt>
                <c:pt idx="87">
                  <c:v>22.611000000000001</c:v>
                </c:pt>
                <c:pt idx="88">
                  <c:v>22.452999999999999</c:v>
                </c:pt>
                <c:pt idx="89">
                  <c:v>21.945</c:v>
                </c:pt>
                <c:pt idx="90">
                  <c:v>22.001000000000001</c:v>
                </c:pt>
                <c:pt idx="91">
                  <c:v>21.713999999999999</c:v>
                </c:pt>
                <c:pt idx="92">
                  <c:v>21.257999999999999</c:v>
                </c:pt>
                <c:pt idx="93">
                  <c:v>20.434999999999999</c:v>
                </c:pt>
                <c:pt idx="94">
                  <c:v>20.675000000000001</c:v>
                </c:pt>
                <c:pt idx="95">
                  <c:v>20.597999999999999</c:v>
                </c:pt>
                <c:pt idx="96">
                  <c:v>20.885999999999999</c:v>
                </c:pt>
                <c:pt idx="97">
                  <c:v>21</c:v>
                </c:pt>
                <c:pt idx="98">
                  <c:v>20.927</c:v>
                </c:pt>
                <c:pt idx="99">
                  <c:v>20.722000000000001</c:v>
                </c:pt>
                <c:pt idx="100">
                  <c:v>20.646999999999998</c:v>
                </c:pt>
                <c:pt idx="101">
                  <c:v>20.550999999999998</c:v>
                </c:pt>
                <c:pt idx="102">
                  <c:v>20.582000000000001</c:v>
                </c:pt>
                <c:pt idx="103">
                  <c:v>20.523</c:v>
                </c:pt>
                <c:pt idx="104">
                  <c:v>20.716999999999999</c:v>
                </c:pt>
                <c:pt idx="105">
                  <c:v>20.957000000000001</c:v>
                </c:pt>
                <c:pt idx="106">
                  <c:v>21.797000000000001</c:v>
                </c:pt>
                <c:pt idx="107">
                  <c:v>22.652000000000001</c:v>
                </c:pt>
                <c:pt idx="108">
                  <c:v>24.018999999999998</c:v>
                </c:pt>
                <c:pt idx="109">
                  <c:v>25.265000000000001</c:v>
                </c:pt>
                <c:pt idx="110">
                  <c:v>26.263000000000002</c:v>
                </c:pt>
                <c:pt idx="111">
                  <c:v>26.835999999999999</c:v>
                </c:pt>
                <c:pt idx="112">
                  <c:v>26.984000000000002</c:v>
                </c:pt>
                <c:pt idx="113">
                  <c:v>27.225000000000001</c:v>
                </c:pt>
                <c:pt idx="114">
                  <c:v>27.212</c:v>
                </c:pt>
                <c:pt idx="115">
                  <c:v>27.196000000000002</c:v>
                </c:pt>
                <c:pt idx="116">
                  <c:v>27.111999999999998</c:v>
                </c:pt>
                <c:pt idx="117">
                  <c:v>26.963999999999999</c:v>
                </c:pt>
                <c:pt idx="118">
                  <c:v>27.12</c:v>
                </c:pt>
                <c:pt idx="119">
                  <c:v>27.143000000000001</c:v>
                </c:pt>
                <c:pt idx="120">
                  <c:v>26.71</c:v>
                </c:pt>
                <c:pt idx="121">
                  <c:v>26.492000000000001</c:v>
                </c:pt>
                <c:pt idx="122">
                  <c:v>26.481999999999999</c:v>
                </c:pt>
                <c:pt idx="123">
                  <c:v>26.44</c:v>
                </c:pt>
                <c:pt idx="124">
                  <c:v>26.498000000000001</c:v>
                </c:pt>
                <c:pt idx="125">
                  <c:v>26.309000000000001</c:v>
                </c:pt>
                <c:pt idx="126">
                  <c:v>26.189</c:v>
                </c:pt>
                <c:pt idx="127">
                  <c:v>26.433</c:v>
                </c:pt>
                <c:pt idx="128">
                  <c:v>26.239000000000001</c:v>
                </c:pt>
                <c:pt idx="129">
                  <c:v>26.614000000000001</c:v>
                </c:pt>
                <c:pt idx="130">
                  <c:v>26.277000000000001</c:v>
                </c:pt>
                <c:pt idx="131">
                  <c:v>26.143000000000001</c:v>
                </c:pt>
                <c:pt idx="132">
                  <c:v>26.093</c:v>
                </c:pt>
                <c:pt idx="133">
                  <c:v>26.257999999999999</c:v>
                </c:pt>
                <c:pt idx="134">
                  <c:v>25.904</c:v>
                </c:pt>
                <c:pt idx="135">
                  <c:v>25.687000000000001</c:v>
                </c:pt>
                <c:pt idx="136">
                  <c:v>25.234999999999999</c:v>
                </c:pt>
                <c:pt idx="137">
                  <c:v>25.131</c:v>
                </c:pt>
                <c:pt idx="138">
                  <c:v>24.451000000000001</c:v>
                </c:pt>
                <c:pt idx="139">
                  <c:v>23.818000000000001</c:v>
                </c:pt>
                <c:pt idx="140">
                  <c:v>24.193999999999999</c:v>
                </c:pt>
                <c:pt idx="141">
                  <c:v>23.774999999999999</c:v>
                </c:pt>
                <c:pt idx="142">
                  <c:v>23.562000000000001</c:v>
                </c:pt>
                <c:pt idx="143">
                  <c:v>23.315000000000001</c:v>
                </c:pt>
                <c:pt idx="144">
                  <c:v>23.268999999999998</c:v>
                </c:pt>
                <c:pt idx="145">
                  <c:v>23.376999999999999</c:v>
                </c:pt>
                <c:pt idx="146">
                  <c:v>23.37</c:v>
                </c:pt>
                <c:pt idx="147">
                  <c:v>23.184999999999999</c:v>
                </c:pt>
                <c:pt idx="148">
                  <c:v>22.824000000000002</c:v>
                </c:pt>
                <c:pt idx="149">
                  <c:v>22.849</c:v>
                </c:pt>
                <c:pt idx="150">
                  <c:v>22.998000000000001</c:v>
                </c:pt>
                <c:pt idx="151">
                  <c:v>22.9</c:v>
                </c:pt>
                <c:pt idx="152">
                  <c:v>23.036999999999999</c:v>
                </c:pt>
                <c:pt idx="153">
                  <c:v>23.57</c:v>
                </c:pt>
                <c:pt idx="154">
                  <c:v>24.102</c:v>
                </c:pt>
                <c:pt idx="155">
                  <c:v>24.67</c:v>
                </c:pt>
                <c:pt idx="156">
                  <c:v>25.077999999999999</c:v>
                </c:pt>
                <c:pt idx="157">
                  <c:v>26.108000000000001</c:v>
                </c:pt>
                <c:pt idx="158">
                  <c:v>26.959</c:v>
                </c:pt>
                <c:pt idx="159">
                  <c:v>27.609000000000002</c:v>
                </c:pt>
                <c:pt idx="160">
                  <c:v>27.867999999999999</c:v>
                </c:pt>
                <c:pt idx="161">
                  <c:v>27.533000000000001</c:v>
                </c:pt>
                <c:pt idx="162">
                  <c:v>27.664000000000001</c:v>
                </c:pt>
                <c:pt idx="163">
                  <c:v>27.651</c:v>
                </c:pt>
                <c:pt idx="164">
                  <c:v>27.620999999999999</c:v>
                </c:pt>
                <c:pt idx="165">
                  <c:v>27.504000000000001</c:v>
                </c:pt>
                <c:pt idx="166">
                  <c:v>27.422000000000001</c:v>
                </c:pt>
                <c:pt idx="167">
                  <c:v>27.44</c:v>
                </c:pt>
                <c:pt idx="168">
                  <c:v>27.302</c:v>
                </c:pt>
                <c:pt idx="169">
                  <c:v>27.114000000000001</c:v>
                </c:pt>
                <c:pt idx="170">
                  <c:v>26.718</c:v>
                </c:pt>
                <c:pt idx="171">
                  <c:v>26.765000000000001</c:v>
                </c:pt>
                <c:pt idx="172">
                  <c:v>26.844999999999999</c:v>
                </c:pt>
                <c:pt idx="173">
                  <c:v>26.431999999999999</c:v>
                </c:pt>
                <c:pt idx="174">
                  <c:v>26.073</c:v>
                </c:pt>
                <c:pt idx="175">
                  <c:v>26.27</c:v>
                </c:pt>
                <c:pt idx="176">
                  <c:v>26.23</c:v>
                </c:pt>
                <c:pt idx="177">
                  <c:v>26.253</c:v>
                </c:pt>
                <c:pt idx="178">
                  <c:v>25.875</c:v>
                </c:pt>
                <c:pt idx="179">
                  <c:v>25.689</c:v>
                </c:pt>
                <c:pt idx="180">
                  <c:v>25.64</c:v>
                </c:pt>
                <c:pt idx="181">
                  <c:v>25.440999999999999</c:v>
                </c:pt>
                <c:pt idx="182">
                  <c:v>25.382999999999999</c:v>
                </c:pt>
                <c:pt idx="183">
                  <c:v>25.045000000000002</c:v>
                </c:pt>
                <c:pt idx="184">
                  <c:v>24.231999999999999</c:v>
                </c:pt>
                <c:pt idx="185">
                  <c:v>23.902000000000001</c:v>
                </c:pt>
                <c:pt idx="186">
                  <c:v>23.582999999999998</c:v>
                </c:pt>
                <c:pt idx="187">
                  <c:v>23.393000000000001</c:v>
                </c:pt>
                <c:pt idx="188">
                  <c:v>23.486999999999998</c:v>
                </c:pt>
                <c:pt idx="189">
                  <c:v>23.189</c:v>
                </c:pt>
                <c:pt idx="190">
                  <c:v>22.916</c:v>
                </c:pt>
                <c:pt idx="191">
                  <c:v>22.707999999999998</c:v>
                </c:pt>
                <c:pt idx="192">
                  <c:v>22.681000000000001</c:v>
                </c:pt>
                <c:pt idx="193">
                  <c:v>22.67</c:v>
                </c:pt>
                <c:pt idx="194">
                  <c:v>22.407</c:v>
                </c:pt>
                <c:pt idx="195">
                  <c:v>22.07</c:v>
                </c:pt>
                <c:pt idx="196">
                  <c:v>22.207999999999998</c:v>
                </c:pt>
                <c:pt idx="197">
                  <c:v>21.628</c:v>
                </c:pt>
                <c:pt idx="198">
                  <c:v>22.009</c:v>
                </c:pt>
                <c:pt idx="199">
                  <c:v>21.838999999999999</c:v>
                </c:pt>
                <c:pt idx="200">
                  <c:v>21.431000000000001</c:v>
                </c:pt>
                <c:pt idx="201">
                  <c:v>21.48</c:v>
                </c:pt>
                <c:pt idx="202">
                  <c:v>22.305</c:v>
                </c:pt>
                <c:pt idx="203">
                  <c:v>23.405000000000001</c:v>
                </c:pt>
                <c:pt idx="204">
                  <c:v>24.58</c:v>
                </c:pt>
                <c:pt idx="205">
                  <c:v>26.030999999999999</c:v>
                </c:pt>
                <c:pt idx="206">
                  <c:v>26.416</c:v>
                </c:pt>
                <c:pt idx="207">
                  <c:v>26.719000000000001</c:v>
                </c:pt>
                <c:pt idx="208">
                  <c:v>26.617000000000001</c:v>
                </c:pt>
                <c:pt idx="209">
                  <c:v>26.661000000000001</c:v>
                </c:pt>
                <c:pt idx="210">
                  <c:v>26.713000000000001</c:v>
                </c:pt>
                <c:pt idx="211">
                  <c:v>26.870999999999999</c:v>
                </c:pt>
                <c:pt idx="212">
                  <c:v>26.6</c:v>
                </c:pt>
                <c:pt idx="213">
                  <c:v>26.382000000000001</c:v>
                </c:pt>
                <c:pt idx="214">
                  <c:v>26.573</c:v>
                </c:pt>
                <c:pt idx="215">
                  <c:v>26.763000000000002</c:v>
                </c:pt>
                <c:pt idx="216">
                  <c:v>26.748000000000001</c:v>
                </c:pt>
                <c:pt idx="217">
                  <c:v>26.728000000000002</c:v>
                </c:pt>
                <c:pt idx="218">
                  <c:v>26.544</c:v>
                </c:pt>
                <c:pt idx="219">
                  <c:v>26.678000000000001</c:v>
                </c:pt>
                <c:pt idx="220">
                  <c:v>26.814</c:v>
                </c:pt>
                <c:pt idx="221">
                  <c:v>26.617000000000001</c:v>
                </c:pt>
                <c:pt idx="222">
                  <c:v>26.123999999999999</c:v>
                </c:pt>
                <c:pt idx="223">
                  <c:v>25.65</c:v>
                </c:pt>
                <c:pt idx="224">
                  <c:v>26.062000000000001</c:v>
                </c:pt>
                <c:pt idx="225">
                  <c:v>26.285</c:v>
                </c:pt>
                <c:pt idx="226">
                  <c:v>26.34</c:v>
                </c:pt>
                <c:pt idx="227">
                  <c:v>26.172000000000001</c:v>
                </c:pt>
                <c:pt idx="228">
                  <c:v>26.184999999999999</c:v>
                </c:pt>
                <c:pt idx="229">
                  <c:v>25.939</c:v>
                </c:pt>
                <c:pt idx="230">
                  <c:v>25.216000000000001</c:v>
                </c:pt>
                <c:pt idx="231">
                  <c:v>24.332000000000001</c:v>
                </c:pt>
                <c:pt idx="232">
                  <c:v>23.850999999999999</c:v>
                </c:pt>
                <c:pt idx="233">
                  <c:v>23.187000000000001</c:v>
                </c:pt>
                <c:pt idx="234">
                  <c:v>22.524000000000001</c:v>
                </c:pt>
                <c:pt idx="235">
                  <c:v>21.561</c:v>
                </c:pt>
                <c:pt idx="236">
                  <c:v>20.832999999999998</c:v>
                </c:pt>
                <c:pt idx="237">
                  <c:v>19.68</c:v>
                </c:pt>
                <c:pt idx="238">
                  <c:v>16.550999999999998</c:v>
                </c:pt>
                <c:pt idx="239">
                  <c:v>15.010999999999999</c:v>
                </c:pt>
                <c:pt idx="240">
                  <c:v>14.366</c:v>
                </c:pt>
                <c:pt idx="241">
                  <c:v>13.661</c:v>
                </c:pt>
                <c:pt idx="242">
                  <c:v>12.923999999999999</c:v>
                </c:pt>
                <c:pt idx="243">
                  <c:v>11.81</c:v>
                </c:pt>
                <c:pt idx="244">
                  <c:v>11.461</c:v>
                </c:pt>
                <c:pt idx="245">
                  <c:v>11.116</c:v>
                </c:pt>
                <c:pt idx="246">
                  <c:v>10.323</c:v>
                </c:pt>
                <c:pt idx="247">
                  <c:v>9.8030000000000008</c:v>
                </c:pt>
                <c:pt idx="248">
                  <c:v>9.702</c:v>
                </c:pt>
                <c:pt idx="249">
                  <c:v>9.4849999999999994</c:v>
                </c:pt>
                <c:pt idx="250">
                  <c:v>9.82</c:v>
                </c:pt>
                <c:pt idx="251">
                  <c:v>10.067</c:v>
                </c:pt>
                <c:pt idx="252">
                  <c:v>10.851000000000001</c:v>
                </c:pt>
                <c:pt idx="253">
                  <c:v>11.269</c:v>
                </c:pt>
                <c:pt idx="254">
                  <c:v>11.813000000000001</c:v>
                </c:pt>
                <c:pt idx="255">
                  <c:v>12.433</c:v>
                </c:pt>
                <c:pt idx="256">
                  <c:v>12.29</c:v>
                </c:pt>
                <c:pt idx="257">
                  <c:v>12.944000000000001</c:v>
                </c:pt>
                <c:pt idx="258">
                  <c:v>12.212999999999999</c:v>
                </c:pt>
                <c:pt idx="259">
                  <c:v>11.773</c:v>
                </c:pt>
                <c:pt idx="260">
                  <c:v>11.865</c:v>
                </c:pt>
                <c:pt idx="261">
                  <c:v>11.722</c:v>
                </c:pt>
                <c:pt idx="262">
                  <c:v>12.260999999999999</c:v>
                </c:pt>
                <c:pt idx="263">
                  <c:v>12.24</c:v>
                </c:pt>
                <c:pt idx="264">
                  <c:v>11.608000000000001</c:v>
                </c:pt>
                <c:pt idx="265">
                  <c:v>11.404</c:v>
                </c:pt>
                <c:pt idx="266">
                  <c:v>11.273</c:v>
                </c:pt>
                <c:pt idx="267">
                  <c:v>10.988</c:v>
                </c:pt>
                <c:pt idx="268">
                  <c:v>11.706</c:v>
                </c:pt>
                <c:pt idx="269">
                  <c:v>12.268000000000001</c:v>
                </c:pt>
                <c:pt idx="270">
                  <c:v>12.773999999999999</c:v>
                </c:pt>
                <c:pt idx="271">
                  <c:v>13.388999999999999</c:v>
                </c:pt>
                <c:pt idx="272">
                  <c:v>13.488</c:v>
                </c:pt>
                <c:pt idx="273">
                  <c:v>13.664999999999999</c:v>
                </c:pt>
                <c:pt idx="274">
                  <c:v>13.595000000000001</c:v>
                </c:pt>
                <c:pt idx="275">
                  <c:v>13.691000000000001</c:v>
                </c:pt>
                <c:pt idx="276">
                  <c:v>13.564</c:v>
                </c:pt>
                <c:pt idx="277">
                  <c:v>12.601000000000001</c:v>
                </c:pt>
                <c:pt idx="278">
                  <c:v>10.683999999999999</c:v>
                </c:pt>
                <c:pt idx="279">
                  <c:v>9.5180000000000007</c:v>
                </c:pt>
                <c:pt idx="280">
                  <c:v>8.407</c:v>
                </c:pt>
                <c:pt idx="281">
                  <c:v>7.2960000000000003</c:v>
                </c:pt>
                <c:pt idx="282">
                  <c:v>6.7789999999999999</c:v>
                </c:pt>
                <c:pt idx="283">
                  <c:v>6.2080000000000002</c:v>
                </c:pt>
                <c:pt idx="284">
                  <c:v>5.6909999999999998</c:v>
                </c:pt>
                <c:pt idx="285">
                  <c:v>4.9340000000000002</c:v>
                </c:pt>
                <c:pt idx="286">
                  <c:v>3.6720000000000002</c:v>
                </c:pt>
                <c:pt idx="287">
                  <c:v>2.7810000000000001</c:v>
                </c:pt>
                <c:pt idx="288">
                  <c:v>3.0510000000000002</c:v>
                </c:pt>
                <c:pt idx="289">
                  <c:v>3.17</c:v>
                </c:pt>
                <c:pt idx="290">
                  <c:v>3.419</c:v>
                </c:pt>
                <c:pt idx="291">
                  <c:v>3.2389999999999999</c:v>
                </c:pt>
                <c:pt idx="292">
                  <c:v>3.24</c:v>
                </c:pt>
                <c:pt idx="293">
                  <c:v>3.1280000000000001</c:v>
                </c:pt>
                <c:pt idx="294">
                  <c:v>3.3359999999999999</c:v>
                </c:pt>
                <c:pt idx="295">
                  <c:v>3.0590000000000002</c:v>
                </c:pt>
                <c:pt idx="296">
                  <c:v>3.206</c:v>
                </c:pt>
                <c:pt idx="297">
                  <c:v>3.2389999999999999</c:v>
                </c:pt>
                <c:pt idx="298">
                  <c:v>3.52</c:v>
                </c:pt>
                <c:pt idx="299">
                  <c:v>3.6280000000000001</c:v>
                </c:pt>
                <c:pt idx="300">
                  <c:v>3.86</c:v>
                </c:pt>
                <c:pt idx="301">
                  <c:v>4.0960000000000001</c:v>
                </c:pt>
                <c:pt idx="302">
                  <c:v>4.0359999999999996</c:v>
                </c:pt>
                <c:pt idx="303">
                  <c:v>4.452</c:v>
                </c:pt>
                <c:pt idx="304">
                  <c:v>4.8970000000000002</c:v>
                </c:pt>
                <c:pt idx="305">
                  <c:v>5.0960000000000001</c:v>
                </c:pt>
                <c:pt idx="306">
                  <c:v>4.8040000000000003</c:v>
                </c:pt>
                <c:pt idx="307">
                  <c:v>4.8869999999999996</c:v>
                </c:pt>
                <c:pt idx="308">
                  <c:v>4.1180000000000003</c:v>
                </c:pt>
                <c:pt idx="309">
                  <c:v>4.0519999999999996</c:v>
                </c:pt>
                <c:pt idx="310">
                  <c:v>4.2519999999999998</c:v>
                </c:pt>
                <c:pt idx="311">
                  <c:v>4.5529999999999999</c:v>
                </c:pt>
                <c:pt idx="312">
                  <c:v>4.4530000000000003</c:v>
                </c:pt>
                <c:pt idx="313">
                  <c:v>4.125</c:v>
                </c:pt>
                <c:pt idx="314">
                  <c:v>3.7469999999999999</c:v>
                </c:pt>
                <c:pt idx="315">
                  <c:v>3.6320000000000001</c:v>
                </c:pt>
                <c:pt idx="316">
                  <c:v>3.7490000000000001</c:v>
                </c:pt>
                <c:pt idx="317">
                  <c:v>3.8570000000000002</c:v>
                </c:pt>
                <c:pt idx="318">
                  <c:v>4.1760000000000002</c:v>
                </c:pt>
                <c:pt idx="319">
                  <c:v>4.8659999999999997</c:v>
                </c:pt>
                <c:pt idx="320">
                  <c:v>5.4980000000000002</c:v>
                </c:pt>
                <c:pt idx="321">
                  <c:v>5.9029999999999996</c:v>
                </c:pt>
                <c:pt idx="322">
                  <c:v>6.2220000000000004</c:v>
                </c:pt>
                <c:pt idx="323">
                  <c:v>6.3819999999999997</c:v>
                </c:pt>
                <c:pt idx="324">
                  <c:v>5.8520000000000003</c:v>
                </c:pt>
                <c:pt idx="325">
                  <c:v>5.1050000000000004</c:v>
                </c:pt>
                <c:pt idx="326">
                  <c:v>5.0609999999999999</c:v>
                </c:pt>
                <c:pt idx="327">
                  <c:v>4.6379999999999999</c:v>
                </c:pt>
                <c:pt idx="328">
                  <c:v>4.359</c:v>
                </c:pt>
                <c:pt idx="329">
                  <c:v>4.0919999999999996</c:v>
                </c:pt>
                <c:pt idx="330">
                  <c:v>4.2489999999999997</c:v>
                </c:pt>
                <c:pt idx="331">
                  <c:v>3.8380000000000001</c:v>
                </c:pt>
                <c:pt idx="332">
                  <c:v>4.1159999999999997</c:v>
                </c:pt>
                <c:pt idx="333">
                  <c:v>3.6120000000000001</c:v>
                </c:pt>
                <c:pt idx="334">
                  <c:v>3.83</c:v>
                </c:pt>
                <c:pt idx="335">
                  <c:v>3.903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8F-448A-90D4-5C91F3507A39}"/>
            </c:ext>
          </c:extLst>
        </c:ser>
        <c:ser>
          <c:idx val="3"/>
          <c:order val="3"/>
          <c:tx>
            <c:strRef>
              <c:f>'Peak elec gen fig 8 &amp; tab 6'!$F$4</c:f>
              <c:strCache>
                <c:ptCount val="1"/>
                <c:pt idx="0">
                  <c:v>Winter 2025/26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'Peak elec gen fig 8 &amp; tab 6'!$A$4:$B$340</c15:sqref>
                  </c15:fullRef>
                </c:ext>
              </c:extLst>
              <c:f>'Peak elec gen fig 8 &amp; tab 6'!$A$5:$B$340</c:f>
              <c:multiLvlStrCache>
                <c:ptCount val="336"/>
                <c:lvl>
                  <c:pt idx="0">
                    <c:v>00:00:00</c:v>
                  </c:pt>
                  <c:pt idx="1">
                    <c:v>00:30:00</c:v>
                  </c:pt>
                  <c:pt idx="2">
                    <c:v>01:00:00</c:v>
                  </c:pt>
                  <c:pt idx="3">
                    <c:v>01:30:00</c:v>
                  </c:pt>
                  <c:pt idx="4">
                    <c:v>02:00:00</c:v>
                  </c:pt>
                  <c:pt idx="5">
                    <c:v>02:30:00</c:v>
                  </c:pt>
                  <c:pt idx="6">
                    <c:v>03:00:00</c:v>
                  </c:pt>
                  <c:pt idx="7">
                    <c:v>03:30:00</c:v>
                  </c:pt>
                  <c:pt idx="8">
                    <c:v>04:00:00</c:v>
                  </c:pt>
                  <c:pt idx="9">
                    <c:v>04:30:00</c:v>
                  </c:pt>
                  <c:pt idx="10">
                    <c:v>05:00:00</c:v>
                  </c:pt>
                  <c:pt idx="11">
                    <c:v>05:30:00</c:v>
                  </c:pt>
                  <c:pt idx="12">
                    <c:v>06:00:00</c:v>
                  </c:pt>
                  <c:pt idx="13">
                    <c:v>06:30:00</c:v>
                  </c:pt>
                  <c:pt idx="14">
                    <c:v>07:00:00</c:v>
                  </c:pt>
                  <c:pt idx="15">
                    <c:v>07:30:00</c:v>
                  </c:pt>
                  <c:pt idx="16">
                    <c:v>08:00:00</c:v>
                  </c:pt>
                  <c:pt idx="17">
                    <c:v>08:30:00</c:v>
                  </c:pt>
                  <c:pt idx="18">
                    <c:v>09:00:00</c:v>
                  </c:pt>
                  <c:pt idx="19">
                    <c:v>09:30:00</c:v>
                  </c:pt>
                  <c:pt idx="20">
                    <c:v>10:00:00</c:v>
                  </c:pt>
                  <c:pt idx="21">
                    <c:v>10:30:00</c:v>
                  </c:pt>
                  <c:pt idx="22">
                    <c:v>11:00:00</c:v>
                  </c:pt>
                  <c:pt idx="23">
                    <c:v>11:30:00</c:v>
                  </c:pt>
                  <c:pt idx="24">
                    <c:v>12:00:00</c:v>
                  </c:pt>
                  <c:pt idx="25">
                    <c:v>12:30:00</c:v>
                  </c:pt>
                  <c:pt idx="26">
                    <c:v>13:00:00</c:v>
                  </c:pt>
                  <c:pt idx="27">
                    <c:v>13:30:00</c:v>
                  </c:pt>
                  <c:pt idx="28">
                    <c:v>14:00:00</c:v>
                  </c:pt>
                  <c:pt idx="29">
                    <c:v>14:30:00</c:v>
                  </c:pt>
                  <c:pt idx="30">
                    <c:v>15:00:00</c:v>
                  </c:pt>
                  <c:pt idx="31">
                    <c:v>15:30:00</c:v>
                  </c:pt>
                  <c:pt idx="32">
                    <c:v>16:00:00</c:v>
                  </c:pt>
                  <c:pt idx="33">
                    <c:v>16:30:00</c:v>
                  </c:pt>
                  <c:pt idx="34">
                    <c:v>17:00:00</c:v>
                  </c:pt>
                  <c:pt idx="35">
                    <c:v>17:30:00</c:v>
                  </c:pt>
                  <c:pt idx="36">
                    <c:v>18:00:00</c:v>
                  </c:pt>
                  <c:pt idx="37">
                    <c:v>18:30:00</c:v>
                  </c:pt>
                  <c:pt idx="38">
                    <c:v>19:00:00</c:v>
                  </c:pt>
                  <c:pt idx="39">
                    <c:v>19:30:00</c:v>
                  </c:pt>
                  <c:pt idx="40">
                    <c:v>20:00:00</c:v>
                  </c:pt>
                  <c:pt idx="41">
                    <c:v>20:30:00</c:v>
                  </c:pt>
                  <c:pt idx="42">
                    <c:v>21:00:00</c:v>
                  </c:pt>
                  <c:pt idx="43">
                    <c:v>21:30:00</c:v>
                  </c:pt>
                  <c:pt idx="44">
                    <c:v>22:00:00</c:v>
                  </c:pt>
                  <c:pt idx="45">
                    <c:v>22:30:00</c:v>
                  </c:pt>
                  <c:pt idx="46">
                    <c:v>23:00:00</c:v>
                  </c:pt>
                  <c:pt idx="47">
                    <c:v>23:30:00</c:v>
                  </c:pt>
                  <c:pt idx="48">
                    <c:v>00:00:00</c:v>
                  </c:pt>
                  <c:pt idx="49">
                    <c:v>00:30:00</c:v>
                  </c:pt>
                  <c:pt idx="50">
                    <c:v>01:00:00</c:v>
                  </c:pt>
                  <c:pt idx="51">
                    <c:v>01:30:00</c:v>
                  </c:pt>
                  <c:pt idx="52">
                    <c:v>02:00:00</c:v>
                  </c:pt>
                  <c:pt idx="53">
                    <c:v>02:30:00</c:v>
                  </c:pt>
                  <c:pt idx="54">
                    <c:v>03:00:00</c:v>
                  </c:pt>
                  <c:pt idx="55">
                    <c:v>03:30:00</c:v>
                  </c:pt>
                  <c:pt idx="56">
                    <c:v>04:00:00</c:v>
                  </c:pt>
                  <c:pt idx="57">
                    <c:v>04:30:00</c:v>
                  </c:pt>
                  <c:pt idx="58">
                    <c:v>05:00:00</c:v>
                  </c:pt>
                  <c:pt idx="59">
                    <c:v>05:30:00</c:v>
                  </c:pt>
                  <c:pt idx="60">
                    <c:v>06:00:00</c:v>
                  </c:pt>
                  <c:pt idx="61">
                    <c:v>06:30:00</c:v>
                  </c:pt>
                  <c:pt idx="62">
                    <c:v>07:00:00</c:v>
                  </c:pt>
                  <c:pt idx="63">
                    <c:v>07:30:00</c:v>
                  </c:pt>
                  <c:pt idx="64">
                    <c:v>08:00:00</c:v>
                  </c:pt>
                  <c:pt idx="65">
                    <c:v>08:30:00</c:v>
                  </c:pt>
                  <c:pt idx="66">
                    <c:v>09:00:00</c:v>
                  </c:pt>
                  <c:pt idx="67">
                    <c:v>09:30:00</c:v>
                  </c:pt>
                  <c:pt idx="68">
                    <c:v>10:00:00</c:v>
                  </c:pt>
                  <c:pt idx="69">
                    <c:v>10:30:00</c:v>
                  </c:pt>
                  <c:pt idx="70">
                    <c:v>11:00:00</c:v>
                  </c:pt>
                  <c:pt idx="71">
                    <c:v>11:30:00</c:v>
                  </c:pt>
                  <c:pt idx="72">
                    <c:v>12:00:00</c:v>
                  </c:pt>
                  <c:pt idx="73">
                    <c:v>12:30:00</c:v>
                  </c:pt>
                  <c:pt idx="74">
                    <c:v>13:00:00</c:v>
                  </c:pt>
                  <c:pt idx="75">
                    <c:v>13:30:00</c:v>
                  </c:pt>
                  <c:pt idx="76">
                    <c:v>14:00:00</c:v>
                  </c:pt>
                  <c:pt idx="77">
                    <c:v>14:30:00</c:v>
                  </c:pt>
                  <c:pt idx="78">
                    <c:v>15:00:00</c:v>
                  </c:pt>
                  <c:pt idx="79">
                    <c:v>15:30:00</c:v>
                  </c:pt>
                  <c:pt idx="80">
                    <c:v>16:00:00</c:v>
                  </c:pt>
                  <c:pt idx="81">
                    <c:v>16:30:00</c:v>
                  </c:pt>
                  <c:pt idx="82">
                    <c:v>17:00:00</c:v>
                  </c:pt>
                  <c:pt idx="83">
                    <c:v>17:30:00</c:v>
                  </c:pt>
                  <c:pt idx="84">
                    <c:v>18:00:00</c:v>
                  </c:pt>
                  <c:pt idx="85">
                    <c:v>18:30:00</c:v>
                  </c:pt>
                  <c:pt idx="86">
                    <c:v>19:00:00</c:v>
                  </c:pt>
                  <c:pt idx="87">
                    <c:v>19:30:00</c:v>
                  </c:pt>
                  <c:pt idx="88">
                    <c:v>20:00:00</c:v>
                  </c:pt>
                  <c:pt idx="89">
                    <c:v>20:30:00</c:v>
                  </c:pt>
                  <c:pt idx="90">
                    <c:v>21:00:00</c:v>
                  </c:pt>
                  <c:pt idx="91">
                    <c:v>21:30:00</c:v>
                  </c:pt>
                  <c:pt idx="92">
                    <c:v>22:00:00</c:v>
                  </c:pt>
                  <c:pt idx="93">
                    <c:v>22:30:00</c:v>
                  </c:pt>
                  <c:pt idx="94">
                    <c:v>23:00:00</c:v>
                  </c:pt>
                  <c:pt idx="95">
                    <c:v>23:30:00</c:v>
                  </c:pt>
                  <c:pt idx="96">
                    <c:v>00:00:00</c:v>
                  </c:pt>
                  <c:pt idx="97">
                    <c:v>00:30:00</c:v>
                  </c:pt>
                  <c:pt idx="98">
                    <c:v>01:00:00</c:v>
                  </c:pt>
                  <c:pt idx="99">
                    <c:v>01:30:00</c:v>
                  </c:pt>
                  <c:pt idx="100">
                    <c:v>02:00:00</c:v>
                  </c:pt>
                  <c:pt idx="101">
                    <c:v>02:30:00</c:v>
                  </c:pt>
                  <c:pt idx="102">
                    <c:v>03:00:00</c:v>
                  </c:pt>
                  <c:pt idx="103">
                    <c:v>03:30:00</c:v>
                  </c:pt>
                  <c:pt idx="104">
                    <c:v>04:00:00</c:v>
                  </c:pt>
                  <c:pt idx="105">
                    <c:v>04:30:00</c:v>
                  </c:pt>
                  <c:pt idx="106">
                    <c:v>05:00:00</c:v>
                  </c:pt>
                  <c:pt idx="107">
                    <c:v>05:30:00</c:v>
                  </c:pt>
                  <c:pt idx="108">
                    <c:v>06:00:00</c:v>
                  </c:pt>
                  <c:pt idx="109">
                    <c:v>06:30:00</c:v>
                  </c:pt>
                  <c:pt idx="110">
                    <c:v>07:00:00</c:v>
                  </c:pt>
                  <c:pt idx="111">
                    <c:v>07:30:00</c:v>
                  </c:pt>
                  <c:pt idx="112">
                    <c:v>08:00:00</c:v>
                  </c:pt>
                  <c:pt idx="113">
                    <c:v>08:30:00</c:v>
                  </c:pt>
                  <c:pt idx="114">
                    <c:v>09:00:00</c:v>
                  </c:pt>
                  <c:pt idx="115">
                    <c:v>09:30:00</c:v>
                  </c:pt>
                  <c:pt idx="116">
                    <c:v>10:00:00</c:v>
                  </c:pt>
                  <c:pt idx="117">
                    <c:v>10:30:00</c:v>
                  </c:pt>
                  <c:pt idx="118">
                    <c:v>11:00:00</c:v>
                  </c:pt>
                  <c:pt idx="119">
                    <c:v>11:30:00</c:v>
                  </c:pt>
                  <c:pt idx="120">
                    <c:v>12:00:00</c:v>
                  </c:pt>
                  <c:pt idx="121">
                    <c:v>12:30:00</c:v>
                  </c:pt>
                  <c:pt idx="122">
                    <c:v>13:00:00</c:v>
                  </c:pt>
                  <c:pt idx="123">
                    <c:v>13:30:00</c:v>
                  </c:pt>
                  <c:pt idx="124">
                    <c:v>14:00:00</c:v>
                  </c:pt>
                  <c:pt idx="125">
                    <c:v>14:30:00</c:v>
                  </c:pt>
                  <c:pt idx="126">
                    <c:v>15:00:00</c:v>
                  </c:pt>
                  <c:pt idx="127">
                    <c:v>15:30:00</c:v>
                  </c:pt>
                  <c:pt idx="128">
                    <c:v>16:00:00</c:v>
                  </c:pt>
                  <c:pt idx="129">
                    <c:v>16:30:00</c:v>
                  </c:pt>
                  <c:pt idx="130">
                    <c:v>17:00:00</c:v>
                  </c:pt>
                  <c:pt idx="131">
                    <c:v>17:30:00</c:v>
                  </c:pt>
                  <c:pt idx="132">
                    <c:v>18:00:00</c:v>
                  </c:pt>
                  <c:pt idx="133">
                    <c:v>18:30:00</c:v>
                  </c:pt>
                  <c:pt idx="134">
                    <c:v>19:00:00</c:v>
                  </c:pt>
                  <c:pt idx="135">
                    <c:v>19:30:00</c:v>
                  </c:pt>
                  <c:pt idx="136">
                    <c:v>20:00:00</c:v>
                  </c:pt>
                  <c:pt idx="137">
                    <c:v>20:30:00</c:v>
                  </c:pt>
                  <c:pt idx="138">
                    <c:v>21:00:00</c:v>
                  </c:pt>
                  <c:pt idx="139">
                    <c:v>21:30:00</c:v>
                  </c:pt>
                  <c:pt idx="140">
                    <c:v>22:00:00</c:v>
                  </c:pt>
                  <c:pt idx="141">
                    <c:v>22:30:00</c:v>
                  </c:pt>
                  <c:pt idx="142">
                    <c:v>23:00:00</c:v>
                  </c:pt>
                  <c:pt idx="143">
                    <c:v>23:30:00</c:v>
                  </c:pt>
                  <c:pt idx="144">
                    <c:v>00:00:00</c:v>
                  </c:pt>
                  <c:pt idx="145">
                    <c:v>00:30:00</c:v>
                  </c:pt>
                  <c:pt idx="146">
                    <c:v>01:00:00</c:v>
                  </c:pt>
                  <c:pt idx="147">
                    <c:v>01:30:00</c:v>
                  </c:pt>
                  <c:pt idx="148">
                    <c:v>02:00:00</c:v>
                  </c:pt>
                  <c:pt idx="149">
                    <c:v>02:30:00</c:v>
                  </c:pt>
                  <c:pt idx="150">
                    <c:v>03:00:00</c:v>
                  </c:pt>
                  <c:pt idx="151">
                    <c:v>03:30:00</c:v>
                  </c:pt>
                  <c:pt idx="152">
                    <c:v>04:00:00</c:v>
                  </c:pt>
                  <c:pt idx="153">
                    <c:v>04:30:00</c:v>
                  </c:pt>
                  <c:pt idx="154">
                    <c:v>05:00:00</c:v>
                  </c:pt>
                  <c:pt idx="155">
                    <c:v>05:30:00</c:v>
                  </c:pt>
                  <c:pt idx="156">
                    <c:v>06:00:00</c:v>
                  </c:pt>
                  <c:pt idx="157">
                    <c:v>06:30:00</c:v>
                  </c:pt>
                  <c:pt idx="158">
                    <c:v>07:00:00</c:v>
                  </c:pt>
                  <c:pt idx="159">
                    <c:v>07:30:00</c:v>
                  </c:pt>
                  <c:pt idx="160">
                    <c:v>08:00:00</c:v>
                  </c:pt>
                  <c:pt idx="161">
                    <c:v>08:30:00</c:v>
                  </c:pt>
                  <c:pt idx="162">
                    <c:v>09:00:00</c:v>
                  </c:pt>
                  <c:pt idx="163">
                    <c:v>09:30:00</c:v>
                  </c:pt>
                  <c:pt idx="164">
                    <c:v>10:00:00</c:v>
                  </c:pt>
                  <c:pt idx="165">
                    <c:v>10:30:00</c:v>
                  </c:pt>
                  <c:pt idx="166">
                    <c:v>11:00:00</c:v>
                  </c:pt>
                  <c:pt idx="167">
                    <c:v>11:30:00</c:v>
                  </c:pt>
                  <c:pt idx="168">
                    <c:v>12:00:00</c:v>
                  </c:pt>
                  <c:pt idx="169">
                    <c:v>12:30:00</c:v>
                  </c:pt>
                  <c:pt idx="170">
                    <c:v>13:00:00</c:v>
                  </c:pt>
                  <c:pt idx="171">
                    <c:v>13:30:00</c:v>
                  </c:pt>
                  <c:pt idx="172">
                    <c:v>14:00:00</c:v>
                  </c:pt>
                  <c:pt idx="173">
                    <c:v>14:30:00</c:v>
                  </c:pt>
                  <c:pt idx="174">
                    <c:v>15:00:00</c:v>
                  </c:pt>
                  <c:pt idx="175">
                    <c:v>15:30:00</c:v>
                  </c:pt>
                  <c:pt idx="176">
                    <c:v>16:00:00</c:v>
                  </c:pt>
                  <c:pt idx="177">
                    <c:v>16:30:00</c:v>
                  </c:pt>
                  <c:pt idx="178">
                    <c:v>17:00:00</c:v>
                  </c:pt>
                  <c:pt idx="179">
                    <c:v>17:30:00</c:v>
                  </c:pt>
                  <c:pt idx="180">
                    <c:v>18:00:00</c:v>
                  </c:pt>
                  <c:pt idx="181">
                    <c:v>18:30:00</c:v>
                  </c:pt>
                  <c:pt idx="182">
                    <c:v>19:00:00</c:v>
                  </c:pt>
                  <c:pt idx="183">
                    <c:v>19:30:00</c:v>
                  </c:pt>
                  <c:pt idx="184">
                    <c:v>20:00:00</c:v>
                  </c:pt>
                  <c:pt idx="185">
                    <c:v>20:30:00</c:v>
                  </c:pt>
                  <c:pt idx="186">
                    <c:v>21:00:00</c:v>
                  </c:pt>
                  <c:pt idx="187">
                    <c:v>21:30:00</c:v>
                  </c:pt>
                  <c:pt idx="188">
                    <c:v>22:00:00</c:v>
                  </c:pt>
                  <c:pt idx="189">
                    <c:v>22:30:00</c:v>
                  </c:pt>
                  <c:pt idx="190">
                    <c:v>23:00:00</c:v>
                  </c:pt>
                  <c:pt idx="191">
                    <c:v>23:30:00</c:v>
                  </c:pt>
                  <c:pt idx="192">
                    <c:v>00:00:00</c:v>
                  </c:pt>
                  <c:pt idx="193">
                    <c:v>00:30:00</c:v>
                  </c:pt>
                  <c:pt idx="194">
                    <c:v>01:00:00</c:v>
                  </c:pt>
                  <c:pt idx="195">
                    <c:v>01:30:00</c:v>
                  </c:pt>
                  <c:pt idx="196">
                    <c:v>02:00:00</c:v>
                  </c:pt>
                  <c:pt idx="197">
                    <c:v>02:30:00</c:v>
                  </c:pt>
                  <c:pt idx="198">
                    <c:v>03:00:00</c:v>
                  </c:pt>
                  <c:pt idx="199">
                    <c:v>03:30:00</c:v>
                  </c:pt>
                  <c:pt idx="200">
                    <c:v>04:00:00</c:v>
                  </c:pt>
                  <c:pt idx="201">
                    <c:v>04:30:00</c:v>
                  </c:pt>
                  <c:pt idx="202">
                    <c:v>05:00:00</c:v>
                  </c:pt>
                  <c:pt idx="203">
                    <c:v>05:30:00</c:v>
                  </c:pt>
                  <c:pt idx="204">
                    <c:v>06:00:00</c:v>
                  </c:pt>
                  <c:pt idx="205">
                    <c:v>06:30:00</c:v>
                  </c:pt>
                  <c:pt idx="206">
                    <c:v>07:00:00</c:v>
                  </c:pt>
                  <c:pt idx="207">
                    <c:v>07:30:00</c:v>
                  </c:pt>
                  <c:pt idx="208">
                    <c:v>08:00:00</c:v>
                  </c:pt>
                  <c:pt idx="209">
                    <c:v>08:30:00</c:v>
                  </c:pt>
                  <c:pt idx="210">
                    <c:v>09:00:00</c:v>
                  </c:pt>
                  <c:pt idx="211">
                    <c:v>09:30:00</c:v>
                  </c:pt>
                  <c:pt idx="212">
                    <c:v>10:00:00</c:v>
                  </c:pt>
                  <c:pt idx="213">
                    <c:v>10:30:00</c:v>
                  </c:pt>
                  <c:pt idx="214">
                    <c:v>11:00:00</c:v>
                  </c:pt>
                  <c:pt idx="215">
                    <c:v>11:30:00</c:v>
                  </c:pt>
                  <c:pt idx="216">
                    <c:v>12:00:00</c:v>
                  </c:pt>
                  <c:pt idx="217">
                    <c:v>12:30:00</c:v>
                  </c:pt>
                  <c:pt idx="218">
                    <c:v>13:00:00</c:v>
                  </c:pt>
                  <c:pt idx="219">
                    <c:v>13:30:00</c:v>
                  </c:pt>
                  <c:pt idx="220">
                    <c:v>14:00:00</c:v>
                  </c:pt>
                  <c:pt idx="221">
                    <c:v>14:30:00</c:v>
                  </c:pt>
                  <c:pt idx="222">
                    <c:v>15:00:00</c:v>
                  </c:pt>
                  <c:pt idx="223">
                    <c:v>15:30:00</c:v>
                  </c:pt>
                  <c:pt idx="224">
                    <c:v>16:00:00</c:v>
                  </c:pt>
                  <c:pt idx="225">
                    <c:v>16:30:00</c:v>
                  </c:pt>
                  <c:pt idx="226">
                    <c:v>17:00:00</c:v>
                  </c:pt>
                  <c:pt idx="227">
                    <c:v>17:30:00</c:v>
                  </c:pt>
                  <c:pt idx="228">
                    <c:v>18:00:00</c:v>
                  </c:pt>
                  <c:pt idx="229">
                    <c:v>18:30:00</c:v>
                  </c:pt>
                  <c:pt idx="230">
                    <c:v>19:00:00</c:v>
                  </c:pt>
                  <c:pt idx="231">
                    <c:v>19:30:00</c:v>
                  </c:pt>
                  <c:pt idx="232">
                    <c:v>20:00:00</c:v>
                  </c:pt>
                  <c:pt idx="233">
                    <c:v>20:30:00</c:v>
                  </c:pt>
                  <c:pt idx="234">
                    <c:v>21:00:00</c:v>
                  </c:pt>
                  <c:pt idx="235">
                    <c:v>21:30:00</c:v>
                  </c:pt>
                  <c:pt idx="236">
                    <c:v>22:00:00</c:v>
                  </c:pt>
                  <c:pt idx="237">
                    <c:v>22:30:00</c:v>
                  </c:pt>
                  <c:pt idx="238">
                    <c:v>23:00:00</c:v>
                  </c:pt>
                  <c:pt idx="239">
                    <c:v>23:30:00</c:v>
                  </c:pt>
                  <c:pt idx="240">
                    <c:v>00:00:00</c:v>
                  </c:pt>
                  <c:pt idx="241">
                    <c:v>00:30:00</c:v>
                  </c:pt>
                  <c:pt idx="242">
                    <c:v>01:00:00</c:v>
                  </c:pt>
                  <c:pt idx="243">
                    <c:v>01:30:00</c:v>
                  </c:pt>
                  <c:pt idx="244">
                    <c:v>02:00:00</c:v>
                  </c:pt>
                  <c:pt idx="245">
                    <c:v>02:30:00</c:v>
                  </c:pt>
                  <c:pt idx="246">
                    <c:v>03:00:00</c:v>
                  </c:pt>
                  <c:pt idx="247">
                    <c:v>03:30:00</c:v>
                  </c:pt>
                  <c:pt idx="248">
                    <c:v>04:00:00</c:v>
                  </c:pt>
                  <c:pt idx="249">
                    <c:v>04:30:00</c:v>
                  </c:pt>
                  <c:pt idx="250">
                    <c:v>05:00:00</c:v>
                  </c:pt>
                  <c:pt idx="251">
                    <c:v>05:30:00</c:v>
                  </c:pt>
                  <c:pt idx="252">
                    <c:v>06:00:00</c:v>
                  </c:pt>
                  <c:pt idx="253">
                    <c:v>06:30:00</c:v>
                  </c:pt>
                  <c:pt idx="254">
                    <c:v>07:00:00</c:v>
                  </c:pt>
                  <c:pt idx="255">
                    <c:v>07:30:00</c:v>
                  </c:pt>
                  <c:pt idx="256">
                    <c:v>08:00:00</c:v>
                  </c:pt>
                  <c:pt idx="257">
                    <c:v>08:30:00</c:v>
                  </c:pt>
                  <c:pt idx="258">
                    <c:v>09:00:00</c:v>
                  </c:pt>
                  <c:pt idx="259">
                    <c:v>09:30:00</c:v>
                  </c:pt>
                  <c:pt idx="260">
                    <c:v>10:00:00</c:v>
                  </c:pt>
                  <c:pt idx="261">
                    <c:v>10:30:00</c:v>
                  </c:pt>
                  <c:pt idx="262">
                    <c:v>11:00:00</c:v>
                  </c:pt>
                  <c:pt idx="263">
                    <c:v>11:30:00</c:v>
                  </c:pt>
                  <c:pt idx="264">
                    <c:v>12:00:00</c:v>
                  </c:pt>
                  <c:pt idx="265">
                    <c:v>12:30:00</c:v>
                  </c:pt>
                  <c:pt idx="266">
                    <c:v>13:00:00</c:v>
                  </c:pt>
                  <c:pt idx="267">
                    <c:v>13:30:00</c:v>
                  </c:pt>
                  <c:pt idx="268">
                    <c:v>14:00:00</c:v>
                  </c:pt>
                  <c:pt idx="269">
                    <c:v>14:30:00</c:v>
                  </c:pt>
                  <c:pt idx="270">
                    <c:v>15:00:00</c:v>
                  </c:pt>
                  <c:pt idx="271">
                    <c:v>15:30:00</c:v>
                  </c:pt>
                  <c:pt idx="272">
                    <c:v>16:00:00</c:v>
                  </c:pt>
                  <c:pt idx="273">
                    <c:v>16:30:00</c:v>
                  </c:pt>
                  <c:pt idx="274">
                    <c:v>17:00:00</c:v>
                  </c:pt>
                  <c:pt idx="275">
                    <c:v>17:30:00</c:v>
                  </c:pt>
                  <c:pt idx="276">
                    <c:v>18:00:00</c:v>
                  </c:pt>
                  <c:pt idx="277">
                    <c:v>18:30:00</c:v>
                  </c:pt>
                  <c:pt idx="278">
                    <c:v>19:00:00</c:v>
                  </c:pt>
                  <c:pt idx="279">
                    <c:v>19:30:00</c:v>
                  </c:pt>
                  <c:pt idx="280">
                    <c:v>20:00:00</c:v>
                  </c:pt>
                  <c:pt idx="281">
                    <c:v>20:30:00</c:v>
                  </c:pt>
                  <c:pt idx="282">
                    <c:v>21:00:00</c:v>
                  </c:pt>
                  <c:pt idx="283">
                    <c:v>21:30:00</c:v>
                  </c:pt>
                  <c:pt idx="284">
                    <c:v>22:00:00</c:v>
                  </c:pt>
                  <c:pt idx="285">
                    <c:v>22:30:00</c:v>
                  </c:pt>
                  <c:pt idx="286">
                    <c:v>23:00:00</c:v>
                  </c:pt>
                  <c:pt idx="287">
                    <c:v>23:30:00</c:v>
                  </c:pt>
                  <c:pt idx="288">
                    <c:v>00:00:00</c:v>
                  </c:pt>
                  <c:pt idx="289">
                    <c:v>00:30:00</c:v>
                  </c:pt>
                  <c:pt idx="290">
                    <c:v>01:00:00</c:v>
                  </c:pt>
                  <c:pt idx="291">
                    <c:v>01:30:00</c:v>
                  </c:pt>
                  <c:pt idx="292">
                    <c:v>02:00:00</c:v>
                  </c:pt>
                  <c:pt idx="293">
                    <c:v>02:30:00</c:v>
                  </c:pt>
                  <c:pt idx="294">
                    <c:v>03:00:00</c:v>
                  </c:pt>
                  <c:pt idx="295">
                    <c:v>03:30:00</c:v>
                  </c:pt>
                  <c:pt idx="296">
                    <c:v>04:00:00</c:v>
                  </c:pt>
                  <c:pt idx="297">
                    <c:v>04:30:00</c:v>
                  </c:pt>
                  <c:pt idx="298">
                    <c:v>05:00:00</c:v>
                  </c:pt>
                  <c:pt idx="299">
                    <c:v>05:30:00</c:v>
                  </c:pt>
                  <c:pt idx="300">
                    <c:v>06:00:00</c:v>
                  </c:pt>
                  <c:pt idx="301">
                    <c:v>06:30:00</c:v>
                  </c:pt>
                  <c:pt idx="302">
                    <c:v>07:00:00</c:v>
                  </c:pt>
                  <c:pt idx="303">
                    <c:v>07:30:00</c:v>
                  </c:pt>
                  <c:pt idx="304">
                    <c:v>08:00:00</c:v>
                  </c:pt>
                  <c:pt idx="305">
                    <c:v>08:30:00</c:v>
                  </c:pt>
                  <c:pt idx="306">
                    <c:v>09:00:00</c:v>
                  </c:pt>
                  <c:pt idx="307">
                    <c:v>09:30:00</c:v>
                  </c:pt>
                  <c:pt idx="308">
                    <c:v>10:00:00</c:v>
                  </c:pt>
                  <c:pt idx="309">
                    <c:v>10:30:00</c:v>
                  </c:pt>
                  <c:pt idx="310">
                    <c:v>11:00:00</c:v>
                  </c:pt>
                  <c:pt idx="311">
                    <c:v>11:30:00</c:v>
                  </c:pt>
                  <c:pt idx="312">
                    <c:v>12:00:00</c:v>
                  </c:pt>
                  <c:pt idx="313">
                    <c:v>12:30:00</c:v>
                  </c:pt>
                  <c:pt idx="314">
                    <c:v>13:00:00</c:v>
                  </c:pt>
                  <c:pt idx="315">
                    <c:v>13:30:00</c:v>
                  </c:pt>
                  <c:pt idx="316">
                    <c:v>14:00:00</c:v>
                  </c:pt>
                  <c:pt idx="317">
                    <c:v>14:30:00</c:v>
                  </c:pt>
                  <c:pt idx="318">
                    <c:v>15:00:00</c:v>
                  </c:pt>
                  <c:pt idx="319">
                    <c:v>15:30:00</c:v>
                  </c:pt>
                  <c:pt idx="320">
                    <c:v>16:00:00</c:v>
                  </c:pt>
                  <c:pt idx="321">
                    <c:v>16:30:00</c:v>
                  </c:pt>
                  <c:pt idx="322">
                    <c:v>17:00:00</c:v>
                  </c:pt>
                  <c:pt idx="323">
                    <c:v>17:30:00</c:v>
                  </c:pt>
                  <c:pt idx="324">
                    <c:v>18:00:00</c:v>
                  </c:pt>
                  <c:pt idx="325">
                    <c:v>18:30:00</c:v>
                  </c:pt>
                  <c:pt idx="326">
                    <c:v>19:00:00</c:v>
                  </c:pt>
                  <c:pt idx="327">
                    <c:v>19:30:00</c:v>
                  </c:pt>
                  <c:pt idx="328">
                    <c:v>20:00:00</c:v>
                  </c:pt>
                  <c:pt idx="329">
                    <c:v>20:30:00</c:v>
                  </c:pt>
                  <c:pt idx="330">
                    <c:v>21:00:00</c:v>
                  </c:pt>
                  <c:pt idx="331">
                    <c:v>21:30:00</c:v>
                  </c:pt>
                  <c:pt idx="332">
                    <c:v>22:00:00</c:v>
                  </c:pt>
                  <c:pt idx="333">
                    <c:v>22:30:00</c:v>
                  </c:pt>
                  <c:pt idx="334">
                    <c:v>23:00:00</c:v>
                  </c:pt>
                  <c:pt idx="335">
                    <c:v>23:30:00</c:v>
                  </c:pt>
                </c:lvl>
                <c:lvl>
                  <c:pt idx="0">
                    <c:v>D-3</c:v>
                  </c:pt>
                  <c:pt idx="48">
                    <c:v>D-2</c:v>
                  </c:pt>
                  <c:pt idx="96">
                    <c:v>D-1</c:v>
                  </c:pt>
                  <c:pt idx="144">
                    <c:v>D</c:v>
                  </c:pt>
                  <c:pt idx="192">
                    <c:v>D+1</c:v>
                  </c:pt>
                  <c:pt idx="240">
                    <c:v>D+2</c:v>
                  </c:pt>
                  <c:pt idx="288">
                    <c:v>D+3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'Peak elec gen fig 8 &amp; tab 6'!$F$4:$F$340</c15:sqref>
                  </c15:fullRef>
                </c:ext>
              </c:extLst>
              <c:f>'Peak elec gen fig 8 &amp; tab 6'!$F$5:$F$340</c:f>
              <c:numCache>
                <c:formatCode>0.0</c:formatCode>
                <c:ptCount val="336"/>
                <c:pt idx="0">
                  <c:v>2.4729999999999999</c:v>
                </c:pt>
                <c:pt idx="1">
                  <c:v>3.008</c:v>
                </c:pt>
                <c:pt idx="2">
                  <c:v>3.1230000000000002</c:v>
                </c:pt>
                <c:pt idx="3">
                  <c:v>2.8239999999999998</c:v>
                </c:pt>
                <c:pt idx="4">
                  <c:v>2.2090000000000001</c:v>
                </c:pt>
                <c:pt idx="5">
                  <c:v>2.3410000000000002</c:v>
                </c:pt>
                <c:pt idx="6">
                  <c:v>2.2919999999999998</c:v>
                </c:pt>
                <c:pt idx="7">
                  <c:v>2.0760000000000001</c:v>
                </c:pt>
                <c:pt idx="8">
                  <c:v>2.544</c:v>
                </c:pt>
                <c:pt idx="9">
                  <c:v>2.9350000000000001</c:v>
                </c:pt>
                <c:pt idx="10">
                  <c:v>3.1280000000000001</c:v>
                </c:pt>
                <c:pt idx="11">
                  <c:v>3.3029999999999999</c:v>
                </c:pt>
                <c:pt idx="12">
                  <c:v>3.786</c:v>
                </c:pt>
                <c:pt idx="13">
                  <c:v>4.2960000000000003</c:v>
                </c:pt>
                <c:pt idx="14">
                  <c:v>4.234</c:v>
                </c:pt>
                <c:pt idx="15">
                  <c:v>4.2770000000000001</c:v>
                </c:pt>
                <c:pt idx="16">
                  <c:v>3.9340000000000002</c:v>
                </c:pt>
                <c:pt idx="17">
                  <c:v>4.1740000000000004</c:v>
                </c:pt>
                <c:pt idx="18">
                  <c:v>4.1479999999999997</c:v>
                </c:pt>
                <c:pt idx="19">
                  <c:v>4.2949999999999999</c:v>
                </c:pt>
                <c:pt idx="20">
                  <c:v>4.1040000000000001</c:v>
                </c:pt>
                <c:pt idx="21">
                  <c:v>3.9359999999999999</c:v>
                </c:pt>
                <c:pt idx="22">
                  <c:v>3.8239999999999998</c:v>
                </c:pt>
                <c:pt idx="23">
                  <c:v>3.83</c:v>
                </c:pt>
                <c:pt idx="24">
                  <c:v>3.7930000000000001</c:v>
                </c:pt>
                <c:pt idx="25">
                  <c:v>3.7629999999999999</c:v>
                </c:pt>
                <c:pt idx="26">
                  <c:v>3.621</c:v>
                </c:pt>
                <c:pt idx="27">
                  <c:v>4.077</c:v>
                </c:pt>
                <c:pt idx="28">
                  <c:v>4.9779999999999998</c:v>
                </c:pt>
                <c:pt idx="29">
                  <c:v>5.8550000000000004</c:v>
                </c:pt>
                <c:pt idx="30">
                  <c:v>7.077</c:v>
                </c:pt>
                <c:pt idx="31">
                  <c:v>8.1329999999999991</c:v>
                </c:pt>
                <c:pt idx="32">
                  <c:v>8.7870000000000008</c:v>
                </c:pt>
                <c:pt idx="33">
                  <c:v>9.1969999999999992</c:v>
                </c:pt>
                <c:pt idx="34">
                  <c:v>9.4</c:v>
                </c:pt>
                <c:pt idx="35">
                  <c:v>9.4049999999999994</c:v>
                </c:pt>
                <c:pt idx="36">
                  <c:v>9.3989999999999991</c:v>
                </c:pt>
                <c:pt idx="37">
                  <c:v>9.391</c:v>
                </c:pt>
                <c:pt idx="38">
                  <c:v>9.3230000000000004</c:v>
                </c:pt>
                <c:pt idx="39">
                  <c:v>9.1929999999999996</c:v>
                </c:pt>
                <c:pt idx="40">
                  <c:v>9.2149999999999999</c:v>
                </c:pt>
                <c:pt idx="41">
                  <c:v>9.1920000000000002</c:v>
                </c:pt>
                <c:pt idx="42">
                  <c:v>8.343</c:v>
                </c:pt>
                <c:pt idx="43">
                  <c:v>7.1879999999999997</c:v>
                </c:pt>
                <c:pt idx="44">
                  <c:v>6.1020000000000003</c:v>
                </c:pt>
                <c:pt idx="45">
                  <c:v>5.2690000000000001</c:v>
                </c:pt>
                <c:pt idx="46">
                  <c:v>4.9450000000000003</c:v>
                </c:pt>
                <c:pt idx="47">
                  <c:v>5.0419999999999998</c:v>
                </c:pt>
                <c:pt idx="48">
                  <c:v>4.5839999999999996</c:v>
                </c:pt>
                <c:pt idx="49">
                  <c:v>4.4189999999999996</c:v>
                </c:pt>
                <c:pt idx="50">
                  <c:v>4.1340000000000003</c:v>
                </c:pt>
                <c:pt idx="51">
                  <c:v>4.0460000000000003</c:v>
                </c:pt>
                <c:pt idx="52">
                  <c:v>4.2729999999999997</c:v>
                </c:pt>
                <c:pt idx="53">
                  <c:v>4.1219999999999999</c:v>
                </c:pt>
                <c:pt idx="54">
                  <c:v>4.3739999999999997</c:v>
                </c:pt>
                <c:pt idx="55">
                  <c:v>3.919</c:v>
                </c:pt>
                <c:pt idx="56">
                  <c:v>4.0389999999999997</c:v>
                </c:pt>
                <c:pt idx="57">
                  <c:v>4.1559999999999997</c:v>
                </c:pt>
                <c:pt idx="58">
                  <c:v>3.5310000000000001</c:v>
                </c:pt>
                <c:pt idx="59">
                  <c:v>3.8010000000000002</c:v>
                </c:pt>
                <c:pt idx="60">
                  <c:v>3.4289999999999998</c:v>
                </c:pt>
                <c:pt idx="61">
                  <c:v>3.2570000000000001</c:v>
                </c:pt>
                <c:pt idx="62">
                  <c:v>3.54</c:v>
                </c:pt>
                <c:pt idx="63">
                  <c:v>4.0529999999999999</c:v>
                </c:pt>
                <c:pt idx="64">
                  <c:v>4.9050000000000002</c:v>
                </c:pt>
                <c:pt idx="65">
                  <c:v>5.2009999999999996</c:v>
                </c:pt>
                <c:pt idx="66">
                  <c:v>4.7480000000000002</c:v>
                </c:pt>
                <c:pt idx="67">
                  <c:v>4.907</c:v>
                </c:pt>
                <c:pt idx="68">
                  <c:v>4.3230000000000004</c:v>
                </c:pt>
                <c:pt idx="69">
                  <c:v>4.1820000000000004</c:v>
                </c:pt>
                <c:pt idx="70">
                  <c:v>4.0890000000000004</c:v>
                </c:pt>
                <c:pt idx="71">
                  <c:v>3.7519999999999998</c:v>
                </c:pt>
                <c:pt idx="72">
                  <c:v>4.1269999999999998</c:v>
                </c:pt>
                <c:pt idx="73">
                  <c:v>4.4390000000000001</c:v>
                </c:pt>
                <c:pt idx="74">
                  <c:v>4.8010000000000002</c:v>
                </c:pt>
                <c:pt idx="75">
                  <c:v>5.23</c:v>
                </c:pt>
                <c:pt idx="76">
                  <c:v>6.1470000000000002</c:v>
                </c:pt>
                <c:pt idx="77">
                  <c:v>7.351</c:v>
                </c:pt>
                <c:pt idx="78">
                  <c:v>8.1739999999999995</c:v>
                </c:pt>
                <c:pt idx="79">
                  <c:v>9</c:v>
                </c:pt>
                <c:pt idx="80">
                  <c:v>9.1310000000000002</c:v>
                </c:pt>
                <c:pt idx="81">
                  <c:v>9.3260000000000005</c:v>
                </c:pt>
                <c:pt idx="82">
                  <c:v>9.4019999999999992</c:v>
                </c:pt>
                <c:pt idx="83">
                  <c:v>9.4570000000000007</c:v>
                </c:pt>
                <c:pt idx="84">
                  <c:v>9.5589999999999993</c:v>
                </c:pt>
                <c:pt idx="85">
                  <c:v>9.6419999999999995</c:v>
                </c:pt>
                <c:pt idx="86">
                  <c:v>10.058999999999999</c:v>
                </c:pt>
                <c:pt idx="87">
                  <c:v>9.8840000000000003</c:v>
                </c:pt>
                <c:pt idx="88">
                  <c:v>9.1460000000000008</c:v>
                </c:pt>
                <c:pt idx="89">
                  <c:v>8.2379999999999995</c:v>
                </c:pt>
                <c:pt idx="90">
                  <c:v>7.3170000000000002</c:v>
                </c:pt>
                <c:pt idx="91">
                  <c:v>6.5049999999999999</c:v>
                </c:pt>
                <c:pt idx="92">
                  <c:v>5.29</c:v>
                </c:pt>
                <c:pt idx="93">
                  <c:v>4.5830000000000002</c:v>
                </c:pt>
                <c:pt idx="94">
                  <c:v>3.5209999999999999</c:v>
                </c:pt>
                <c:pt idx="95">
                  <c:v>3.081</c:v>
                </c:pt>
                <c:pt idx="96">
                  <c:v>3.2160000000000002</c:v>
                </c:pt>
                <c:pt idx="97">
                  <c:v>3.5960000000000001</c:v>
                </c:pt>
                <c:pt idx="98">
                  <c:v>3.6349999999999998</c:v>
                </c:pt>
                <c:pt idx="99">
                  <c:v>3.1629999999999998</c:v>
                </c:pt>
                <c:pt idx="100">
                  <c:v>2.6120000000000001</c:v>
                </c:pt>
                <c:pt idx="101">
                  <c:v>2.355</c:v>
                </c:pt>
                <c:pt idx="102">
                  <c:v>2.38</c:v>
                </c:pt>
                <c:pt idx="103">
                  <c:v>2.3039999999999998</c:v>
                </c:pt>
                <c:pt idx="104">
                  <c:v>2.4039999999999999</c:v>
                </c:pt>
                <c:pt idx="105">
                  <c:v>2.4359999999999999</c:v>
                </c:pt>
                <c:pt idx="106">
                  <c:v>2.427</c:v>
                </c:pt>
                <c:pt idx="107">
                  <c:v>2.4060000000000001</c:v>
                </c:pt>
                <c:pt idx="108">
                  <c:v>2.8170000000000002</c:v>
                </c:pt>
                <c:pt idx="109">
                  <c:v>4.0330000000000004</c:v>
                </c:pt>
                <c:pt idx="110">
                  <c:v>6.4160000000000004</c:v>
                </c:pt>
                <c:pt idx="111">
                  <c:v>7.3970000000000002</c:v>
                </c:pt>
                <c:pt idx="112">
                  <c:v>7.8739999999999997</c:v>
                </c:pt>
                <c:pt idx="113">
                  <c:v>8.5280000000000005</c:v>
                </c:pt>
                <c:pt idx="114">
                  <c:v>7.6849999999999996</c:v>
                </c:pt>
                <c:pt idx="115">
                  <c:v>7.8209999999999997</c:v>
                </c:pt>
                <c:pt idx="116">
                  <c:v>7.7469999999999999</c:v>
                </c:pt>
                <c:pt idx="117">
                  <c:v>7.7370000000000001</c:v>
                </c:pt>
                <c:pt idx="118">
                  <c:v>8.1869999999999994</c:v>
                </c:pt>
                <c:pt idx="119">
                  <c:v>8.1780000000000008</c:v>
                </c:pt>
                <c:pt idx="120">
                  <c:v>8.3450000000000006</c:v>
                </c:pt>
                <c:pt idx="121">
                  <c:v>9.3490000000000002</c:v>
                </c:pt>
                <c:pt idx="122">
                  <c:v>10.028</c:v>
                </c:pt>
                <c:pt idx="123">
                  <c:v>10.757</c:v>
                </c:pt>
                <c:pt idx="124">
                  <c:v>13.106999999999999</c:v>
                </c:pt>
                <c:pt idx="125">
                  <c:v>14.882</c:v>
                </c:pt>
                <c:pt idx="126">
                  <c:v>17.991</c:v>
                </c:pt>
                <c:pt idx="127">
                  <c:v>19.457000000000001</c:v>
                </c:pt>
                <c:pt idx="128">
                  <c:v>20.352</c:v>
                </c:pt>
                <c:pt idx="129">
                  <c:v>20.902000000000001</c:v>
                </c:pt>
                <c:pt idx="130">
                  <c:v>21.21</c:v>
                </c:pt>
                <c:pt idx="131">
                  <c:v>21.213999999999999</c:v>
                </c:pt>
                <c:pt idx="132">
                  <c:v>21.117999999999999</c:v>
                </c:pt>
                <c:pt idx="133">
                  <c:v>20.88</c:v>
                </c:pt>
                <c:pt idx="134">
                  <c:v>20.733000000000001</c:v>
                </c:pt>
                <c:pt idx="135">
                  <c:v>20.596</c:v>
                </c:pt>
                <c:pt idx="136">
                  <c:v>20.321999999999999</c:v>
                </c:pt>
                <c:pt idx="137">
                  <c:v>19.311</c:v>
                </c:pt>
                <c:pt idx="138">
                  <c:v>18.706</c:v>
                </c:pt>
                <c:pt idx="139">
                  <c:v>17.577999999999999</c:v>
                </c:pt>
                <c:pt idx="140">
                  <c:v>17.344999999999999</c:v>
                </c:pt>
                <c:pt idx="141">
                  <c:v>16.338000000000001</c:v>
                </c:pt>
                <c:pt idx="142">
                  <c:v>15.824</c:v>
                </c:pt>
                <c:pt idx="143">
                  <c:v>15.311</c:v>
                </c:pt>
                <c:pt idx="144">
                  <c:v>15.372999999999999</c:v>
                </c:pt>
                <c:pt idx="145">
                  <c:v>15.553000000000001</c:v>
                </c:pt>
                <c:pt idx="146">
                  <c:v>15.414</c:v>
                </c:pt>
                <c:pt idx="147">
                  <c:v>15.273</c:v>
                </c:pt>
                <c:pt idx="148">
                  <c:v>15.628</c:v>
                </c:pt>
                <c:pt idx="149">
                  <c:v>15.516999999999999</c:v>
                </c:pt>
                <c:pt idx="150">
                  <c:v>15.487</c:v>
                </c:pt>
                <c:pt idx="151">
                  <c:v>15.574</c:v>
                </c:pt>
                <c:pt idx="152">
                  <c:v>15.891999999999999</c:v>
                </c:pt>
                <c:pt idx="153">
                  <c:v>16.440000000000001</c:v>
                </c:pt>
                <c:pt idx="154">
                  <c:v>17.457999999999998</c:v>
                </c:pt>
                <c:pt idx="155">
                  <c:v>17.756</c:v>
                </c:pt>
                <c:pt idx="156">
                  <c:v>18.747</c:v>
                </c:pt>
                <c:pt idx="157">
                  <c:v>21.625</c:v>
                </c:pt>
                <c:pt idx="158">
                  <c:v>23.234999999999999</c:v>
                </c:pt>
                <c:pt idx="159">
                  <c:v>24.024000000000001</c:v>
                </c:pt>
                <c:pt idx="160">
                  <c:v>24.736999999999998</c:v>
                </c:pt>
                <c:pt idx="161">
                  <c:v>25.155999999999999</c:v>
                </c:pt>
                <c:pt idx="162">
                  <c:v>26.059000000000001</c:v>
                </c:pt>
                <c:pt idx="163">
                  <c:v>25.895</c:v>
                </c:pt>
                <c:pt idx="164">
                  <c:v>26.015999999999998</c:v>
                </c:pt>
                <c:pt idx="165">
                  <c:v>25.72</c:v>
                </c:pt>
                <c:pt idx="166">
                  <c:v>25.308</c:v>
                </c:pt>
                <c:pt idx="167">
                  <c:v>24.777000000000001</c:v>
                </c:pt>
                <c:pt idx="168">
                  <c:v>24.978000000000002</c:v>
                </c:pt>
                <c:pt idx="169">
                  <c:v>24.734999999999999</c:v>
                </c:pt>
                <c:pt idx="170">
                  <c:v>24.617000000000001</c:v>
                </c:pt>
                <c:pt idx="171">
                  <c:v>24.526</c:v>
                </c:pt>
                <c:pt idx="172">
                  <c:v>24.98</c:v>
                </c:pt>
                <c:pt idx="173">
                  <c:v>25.838000000000001</c:v>
                </c:pt>
                <c:pt idx="174">
                  <c:v>25.789000000000001</c:v>
                </c:pt>
                <c:pt idx="175">
                  <c:v>25.312999999999999</c:v>
                </c:pt>
                <c:pt idx="176">
                  <c:v>25.053999999999998</c:v>
                </c:pt>
                <c:pt idx="177">
                  <c:v>25.148</c:v>
                </c:pt>
                <c:pt idx="178">
                  <c:v>25.169</c:v>
                </c:pt>
                <c:pt idx="179">
                  <c:v>25.242000000000001</c:v>
                </c:pt>
                <c:pt idx="180">
                  <c:v>25.295999999999999</c:v>
                </c:pt>
                <c:pt idx="181">
                  <c:v>25.731000000000002</c:v>
                </c:pt>
                <c:pt idx="182">
                  <c:v>25.867000000000001</c:v>
                </c:pt>
                <c:pt idx="183">
                  <c:v>25.510999999999999</c:v>
                </c:pt>
                <c:pt idx="184">
                  <c:v>23.879000000000001</c:v>
                </c:pt>
                <c:pt idx="185">
                  <c:v>23.291</c:v>
                </c:pt>
                <c:pt idx="186">
                  <c:v>22.297999999999998</c:v>
                </c:pt>
                <c:pt idx="187">
                  <c:v>22.065999999999999</c:v>
                </c:pt>
                <c:pt idx="188">
                  <c:v>22.829000000000001</c:v>
                </c:pt>
                <c:pt idx="189">
                  <c:v>22.609000000000002</c:v>
                </c:pt>
                <c:pt idx="190">
                  <c:v>22.68</c:v>
                </c:pt>
                <c:pt idx="191">
                  <c:v>22.395</c:v>
                </c:pt>
                <c:pt idx="192">
                  <c:v>22.550999999999998</c:v>
                </c:pt>
                <c:pt idx="193">
                  <c:v>22.855</c:v>
                </c:pt>
                <c:pt idx="194">
                  <c:v>22.959</c:v>
                </c:pt>
                <c:pt idx="195">
                  <c:v>23.018999999999998</c:v>
                </c:pt>
                <c:pt idx="196">
                  <c:v>23.181000000000001</c:v>
                </c:pt>
                <c:pt idx="197">
                  <c:v>23.504000000000001</c:v>
                </c:pt>
                <c:pt idx="198">
                  <c:v>23.684000000000001</c:v>
                </c:pt>
                <c:pt idx="199">
                  <c:v>23.74</c:v>
                </c:pt>
                <c:pt idx="200">
                  <c:v>23.706</c:v>
                </c:pt>
                <c:pt idx="201">
                  <c:v>23.582999999999998</c:v>
                </c:pt>
                <c:pt idx="202">
                  <c:v>24.181999999999999</c:v>
                </c:pt>
                <c:pt idx="203">
                  <c:v>24.37</c:v>
                </c:pt>
                <c:pt idx="204">
                  <c:v>24.72</c:v>
                </c:pt>
                <c:pt idx="205">
                  <c:v>24.768000000000001</c:v>
                </c:pt>
                <c:pt idx="206">
                  <c:v>24.582000000000001</c:v>
                </c:pt>
                <c:pt idx="207">
                  <c:v>25.341999999999999</c:v>
                </c:pt>
                <c:pt idx="208">
                  <c:v>25.448</c:v>
                </c:pt>
                <c:pt idx="209">
                  <c:v>25.670999999999999</c:v>
                </c:pt>
                <c:pt idx="210">
                  <c:v>25.792999999999999</c:v>
                </c:pt>
                <c:pt idx="211">
                  <c:v>25.882000000000001</c:v>
                </c:pt>
                <c:pt idx="212">
                  <c:v>26.111000000000001</c:v>
                </c:pt>
                <c:pt idx="213">
                  <c:v>25.936</c:v>
                </c:pt>
                <c:pt idx="214">
                  <c:v>26.012</c:v>
                </c:pt>
                <c:pt idx="215">
                  <c:v>25.045999999999999</c:v>
                </c:pt>
                <c:pt idx="216">
                  <c:v>24.515000000000001</c:v>
                </c:pt>
                <c:pt idx="217">
                  <c:v>24.428999999999998</c:v>
                </c:pt>
                <c:pt idx="218">
                  <c:v>23.574000000000002</c:v>
                </c:pt>
                <c:pt idx="219">
                  <c:v>23.375</c:v>
                </c:pt>
                <c:pt idx="220">
                  <c:v>23.664999999999999</c:v>
                </c:pt>
                <c:pt idx="221">
                  <c:v>23.216999999999999</c:v>
                </c:pt>
                <c:pt idx="222">
                  <c:v>23.181999999999999</c:v>
                </c:pt>
                <c:pt idx="223">
                  <c:v>23.334</c:v>
                </c:pt>
                <c:pt idx="224">
                  <c:v>22.97</c:v>
                </c:pt>
                <c:pt idx="225">
                  <c:v>22.809000000000001</c:v>
                </c:pt>
                <c:pt idx="226">
                  <c:v>22.533999999999999</c:v>
                </c:pt>
                <c:pt idx="227">
                  <c:v>21.702000000000002</c:v>
                </c:pt>
                <c:pt idx="228">
                  <c:v>22.384</c:v>
                </c:pt>
                <c:pt idx="229">
                  <c:v>22.042999999999999</c:v>
                </c:pt>
                <c:pt idx="230">
                  <c:v>21.241</c:v>
                </c:pt>
                <c:pt idx="231">
                  <c:v>20.009</c:v>
                </c:pt>
                <c:pt idx="232">
                  <c:v>19.032</c:v>
                </c:pt>
                <c:pt idx="233">
                  <c:v>17.202999999999999</c:v>
                </c:pt>
                <c:pt idx="234">
                  <c:v>15.058</c:v>
                </c:pt>
                <c:pt idx="235">
                  <c:v>13.458</c:v>
                </c:pt>
                <c:pt idx="236">
                  <c:v>11.523999999999999</c:v>
                </c:pt>
                <c:pt idx="237">
                  <c:v>10.138999999999999</c:v>
                </c:pt>
                <c:pt idx="238">
                  <c:v>8.3420000000000005</c:v>
                </c:pt>
                <c:pt idx="239">
                  <c:v>7.7480000000000002</c:v>
                </c:pt>
                <c:pt idx="240">
                  <c:v>7.734</c:v>
                </c:pt>
                <c:pt idx="241">
                  <c:v>7.9960000000000004</c:v>
                </c:pt>
                <c:pt idx="242">
                  <c:v>7.6349999999999998</c:v>
                </c:pt>
                <c:pt idx="243">
                  <c:v>6.9569999999999999</c:v>
                </c:pt>
                <c:pt idx="244">
                  <c:v>6.5449999999999999</c:v>
                </c:pt>
                <c:pt idx="245">
                  <c:v>6.6269999999999998</c:v>
                </c:pt>
                <c:pt idx="246">
                  <c:v>6.8620000000000001</c:v>
                </c:pt>
                <c:pt idx="247">
                  <c:v>7.08</c:v>
                </c:pt>
                <c:pt idx="248">
                  <c:v>7.0309999999999997</c:v>
                </c:pt>
                <c:pt idx="249">
                  <c:v>6.9690000000000003</c:v>
                </c:pt>
                <c:pt idx="250">
                  <c:v>7.8520000000000003</c:v>
                </c:pt>
                <c:pt idx="251">
                  <c:v>9.4079999999999995</c:v>
                </c:pt>
                <c:pt idx="252">
                  <c:v>11.867000000000001</c:v>
                </c:pt>
                <c:pt idx="253">
                  <c:v>14.945</c:v>
                </c:pt>
                <c:pt idx="254">
                  <c:v>17.321000000000002</c:v>
                </c:pt>
                <c:pt idx="255">
                  <c:v>19.03</c:v>
                </c:pt>
                <c:pt idx="256">
                  <c:v>19.513999999999999</c:v>
                </c:pt>
                <c:pt idx="257">
                  <c:v>18.952000000000002</c:v>
                </c:pt>
                <c:pt idx="258">
                  <c:v>18.638999999999999</c:v>
                </c:pt>
                <c:pt idx="259">
                  <c:v>18.350999999999999</c:v>
                </c:pt>
                <c:pt idx="260">
                  <c:v>18.402999999999999</c:v>
                </c:pt>
                <c:pt idx="261">
                  <c:v>18.114000000000001</c:v>
                </c:pt>
                <c:pt idx="262">
                  <c:v>17.285</c:v>
                </c:pt>
                <c:pt idx="263">
                  <c:v>16.803999999999998</c:v>
                </c:pt>
                <c:pt idx="264">
                  <c:v>16.350999999999999</c:v>
                </c:pt>
                <c:pt idx="265">
                  <c:v>16.523</c:v>
                </c:pt>
                <c:pt idx="266">
                  <c:v>16.917999999999999</c:v>
                </c:pt>
                <c:pt idx="267">
                  <c:v>17.324000000000002</c:v>
                </c:pt>
                <c:pt idx="268">
                  <c:v>18.815999999999999</c:v>
                </c:pt>
                <c:pt idx="269">
                  <c:v>19.814</c:v>
                </c:pt>
                <c:pt idx="270">
                  <c:v>19.986999999999998</c:v>
                </c:pt>
                <c:pt idx="271">
                  <c:v>21.013999999999999</c:v>
                </c:pt>
                <c:pt idx="272">
                  <c:v>21.292000000000002</c:v>
                </c:pt>
                <c:pt idx="273">
                  <c:v>21.635999999999999</c:v>
                </c:pt>
                <c:pt idx="274">
                  <c:v>21.350999999999999</c:v>
                </c:pt>
                <c:pt idx="275">
                  <c:v>21.385999999999999</c:v>
                </c:pt>
                <c:pt idx="276">
                  <c:v>20.766999999999999</c:v>
                </c:pt>
                <c:pt idx="277">
                  <c:v>20.771999999999998</c:v>
                </c:pt>
                <c:pt idx="278">
                  <c:v>20.699000000000002</c:v>
                </c:pt>
                <c:pt idx="279">
                  <c:v>20.587</c:v>
                </c:pt>
                <c:pt idx="280">
                  <c:v>20.413</c:v>
                </c:pt>
                <c:pt idx="281">
                  <c:v>20.087</c:v>
                </c:pt>
                <c:pt idx="282">
                  <c:v>19.937999999999999</c:v>
                </c:pt>
                <c:pt idx="283">
                  <c:v>18.771999999999998</c:v>
                </c:pt>
                <c:pt idx="284">
                  <c:v>18.254999999999999</c:v>
                </c:pt>
                <c:pt idx="285">
                  <c:v>17.373000000000001</c:v>
                </c:pt>
                <c:pt idx="286">
                  <c:v>16.518999999999998</c:v>
                </c:pt>
                <c:pt idx="287">
                  <c:v>16.22</c:v>
                </c:pt>
                <c:pt idx="288">
                  <c:v>15.801</c:v>
                </c:pt>
                <c:pt idx="289">
                  <c:v>16.277000000000001</c:v>
                </c:pt>
                <c:pt idx="290">
                  <c:v>16.713000000000001</c:v>
                </c:pt>
                <c:pt idx="291">
                  <c:v>16.824999999999999</c:v>
                </c:pt>
                <c:pt idx="292">
                  <c:v>16.817</c:v>
                </c:pt>
                <c:pt idx="293">
                  <c:v>16.931999999999999</c:v>
                </c:pt>
                <c:pt idx="294">
                  <c:v>16.669</c:v>
                </c:pt>
                <c:pt idx="295">
                  <c:v>16.501999999999999</c:v>
                </c:pt>
                <c:pt idx="296">
                  <c:v>16.117000000000001</c:v>
                </c:pt>
                <c:pt idx="297">
                  <c:v>16.556999999999999</c:v>
                </c:pt>
                <c:pt idx="298">
                  <c:v>19.134</c:v>
                </c:pt>
                <c:pt idx="299">
                  <c:v>20.376999999999999</c:v>
                </c:pt>
                <c:pt idx="300">
                  <c:v>23.742999999999999</c:v>
                </c:pt>
                <c:pt idx="301">
                  <c:v>25.111000000000001</c:v>
                </c:pt>
                <c:pt idx="302">
                  <c:v>25.984999999999999</c:v>
                </c:pt>
                <c:pt idx="303">
                  <c:v>26.277000000000001</c:v>
                </c:pt>
                <c:pt idx="304">
                  <c:v>26.341999999999999</c:v>
                </c:pt>
                <c:pt idx="305">
                  <c:v>26.422999999999998</c:v>
                </c:pt>
                <c:pt idx="306">
                  <c:v>26.07</c:v>
                </c:pt>
                <c:pt idx="307">
                  <c:v>26.134</c:v>
                </c:pt>
                <c:pt idx="308">
                  <c:v>26.622</c:v>
                </c:pt>
                <c:pt idx="309">
                  <c:v>26.609000000000002</c:v>
                </c:pt>
                <c:pt idx="310">
                  <c:v>26.565999999999999</c:v>
                </c:pt>
                <c:pt idx="311">
                  <c:v>26.792000000000002</c:v>
                </c:pt>
                <c:pt idx="312">
                  <c:v>26.082000000000001</c:v>
                </c:pt>
                <c:pt idx="313">
                  <c:v>25.779</c:v>
                </c:pt>
                <c:pt idx="314">
                  <c:v>26.181000000000001</c:v>
                </c:pt>
                <c:pt idx="315">
                  <c:v>26.053999999999998</c:v>
                </c:pt>
                <c:pt idx="316">
                  <c:v>25.699000000000002</c:v>
                </c:pt>
                <c:pt idx="317">
                  <c:v>25.512</c:v>
                </c:pt>
                <c:pt idx="318">
                  <c:v>25.605</c:v>
                </c:pt>
                <c:pt idx="319">
                  <c:v>25.306999999999999</c:v>
                </c:pt>
                <c:pt idx="320">
                  <c:v>25.07</c:v>
                </c:pt>
                <c:pt idx="321">
                  <c:v>24.721</c:v>
                </c:pt>
                <c:pt idx="322">
                  <c:v>24.14</c:v>
                </c:pt>
                <c:pt idx="323">
                  <c:v>23.69</c:v>
                </c:pt>
                <c:pt idx="324">
                  <c:v>23.565999999999999</c:v>
                </c:pt>
                <c:pt idx="325">
                  <c:v>23.068999999999999</c:v>
                </c:pt>
                <c:pt idx="326">
                  <c:v>21.873999999999999</c:v>
                </c:pt>
                <c:pt idx="327">
                  <c:v>19.966000000000001</c:v>
                </c:pt>
                <c:pt idx="328">
                  <c:v>17.696000000000002</c:v>
                </c:pt>
                <c:pt idx="329">
                  <c:v>15.272</c:v>
                </c:pt>
                <c:pt idx="330">
                  <c:v>12.496</c:v>
                </c:pt>
                <c:pt idx="331">
                  <c:v>11.236000000000001</c:v>
                </c:pt>
                <c:pt idx="332">
                  <c:v>10.401</c:v>
                </c:pt>
                <c:pt idx="333">
                  <c:v>9.4260000000000002</c:v>
                </c:pt>
                <c:pt idx="334">
                  <c:v>7.8890000000000002</c:v>
                </c:pt>
                <c:pt idx="335">
                  <c:v>7.242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8F-448A-90D4-5C91F3507A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47591664"/>
        <c:axId val="480517456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'Peak elec gen fig 8 &amp; tab 6'!$C$4</c15:sqref>
                        </c15:formulaRef>
                      </c:ext>
                    </c:extLst>
                    <c:strCache>
                      <c:ptCount val="1"/>
                      <c:pt idx="0">
                        <c:v>Winter 2022/23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multiLvlStrRef>
                    <c:extLst>
                      <c:ext uri="{02D57815-91ED-43cb-92C2-25804820EDAC}">
                        <c15:fullRef>
                          <c15:sqref>'Peak elec gen fig 8 &amp; tab 6'!$A$4:$B$340</c15:sqref>
                        </c15:fullRef>
                        <c15:formulaRef>
                          <c15:sqref>'Peak elec gen fig 8 &amp; tab 6'!$A$5:$B$340</c15:sqref>
                        </c15:formulaRef>
                      </c:ext>
                    </c:extLst>
                    <c:multiLvlStrCache>
                      <c:ptCount val="336"/>
                      <c:lvl>
                        <c:pt idx="0">
                          <c:v>00:00:00</c:v>
                        </c:pt>
                        <c:pt idx="1">
                          <c:v>00:30:00</c:v>
                        </c:pt>
                        <c:pt idx="2">
                          <c:v>01:00:00</c:v>
                        </c:pt>
                        <c:pt idx="3">
                          <c:v>01:30:00</c:v>
                        </c:pt>
                        <c:pt idx="4">
                          <c:v>02:00:00</c:v>
                        </c:pt>
                        <c:pt idx="5">
                          <c:v>02:30:00</c:v>
                        </c:pt>
                        <c:pt idx="6">
                          <c:v>03:00:00</c:v>
                        </c:pt>
                        <c:pt idx="7">
                          <c:v>03:30:00</c:v>
                        </c:pt>
                        <c:pt idx="8">
                          <c:v>04:00:00</c:v>
                        </c:pt>
                        <c:pt idx="9">
                          <c:v>04:30:00</c:v>
                        </c:pt>
                        <c:pt idx="10">
                          <c:v>05:00:00</c:v>
                        </c:pt>
                        <c:pt idx="11">
                          <c:v>05:30:00</c:v>
                        </c:pt>
                        <c:pt idx="12">
                          <c:v>06:00:00</c:v>
                        </c:pt>
                        <c:pt idx="13">
                          <c:v>06:30:00</c:v>
                        </c:pt>
                        <c:pt idx="14">
                          <c:v>07:00:00</c:v>
                        </c:pt>
                        <c:pt idx="15">
                          <c:v>07:30:00</c:v>
                        </c:pt>
                        <c:pt idx="16">
                          <c:v>08:00:00</c:v>
                        </c:pt>
                        <c:pt idx="17">
                          <c:v>08:30:00</c:v>
                        </c:pt>
                        <c:pt idx="18">
                          <c:v>09:00:00</c:v>
                        </c:pt>
                        <c:pt idx="19">
                          <c:v>09:30:00</c:v>
                        </c:pt>
                        <c:pt idx="20">
                          <c:v>10:00:00</c:v>
                        </c:pt>
                        <c:pt idx="21">
                          <c:v>10:30:00</c:v>
                        </c:pt>
                        <c:pt idx="22">
                          <c:v>11:00:00</c:v>
                        </c:pt>
                        <c:pt idx="23">
                          <c:v>11:30:00</c:v>
                        </c:pt>
                        <c:pt idx="24">
                          <c:v>12:00:00</c:v>
                        </c:pt>
                        <c:pt idx="25">
                          <c:v>12:30:00</c:v>
                        </c:pt>
                        <c:pt idx="26">
                          <c:v>13:00:00</c:v>
                        </c:pt>
                        <c:pt idx="27">
                          <c:v>13:30:00</c:v>
                        </c:pt>
                        <c:pt idx="28">
                          <c:v>14:00:00</c:v>
                        </c:pt>
                        <c:pt idx="29">
                          <c:v>14:30:00</c:v>
                        </c:pt>
                        <c:pt idx="30">
                          <c:v>15:00:00</c:v>
                        </c:pt>
                        <c:pt idx="31">
                          <c:v>15:30:00</c:v>
                        </c:pt>
                        <c:pt idx="32">
                          <c:v>16:00:00</c:v>
                        </c:pt>
                        <c:pt idx="33">
                          <c:v>16:30:00</c:v>
                        </c:pt>
                        <c:pt idx="34">
                          <c:v>17:00:00</c:v>
                        </c:pt>
                        <c:pt idx="35">
                          <c:v>17:30:00</c:v>
                        </c:pt>
                        <c:pt idx="36">
                          <c:v>18:00:00</c:v>
                        </c:pt>
                        <c:pt idx="37">
                          <c:v>18:30:00</c:v>
                        </c:pt>
                        <c:pt idx="38">
                          <c:v>19:00:00</c:v>
                        </c:pt>
                        <c:pt idx="39">
                          <c:v>19:30:00</c:v>
                        </c:pt>
                        <c:pt idx="40">
                          <c:v>20:00:00</c:v>
                        </c:pt>
                        <c:pt idx="41">
                          <c:v>20:30:00</c:v>
                        </c:pt>
                        <c:pt idx="42">
                          <c:v>21:00:00</c:v>
                        </c:pt>
                        <c:pt idx="43">
                          <c:v>21:30:00</c:v>
                        </c:pt>
                        <c:pt idx="44">
                          <c:v>22:00:00</c:v>
                        </c:pt>
                        <c:pt idx="45">
                          <c:v>22:30:00</c:v>
                        </c:pt>
                        <c:pt idx="46">
                          <c:v>23:00:00</c:v>
                        </c:pt>
                        <c:pt idx="47">
                          <c:v>23:30:00</c:v>
                        </c:pt>
                        <c:pt idx="48">
                          <c:v>00:00:00</c:v>
                        </c:pt>
                        <c:pt idx="49">
                          <c:v>00:30:00</c:v>
                        </c:pt>
                        <c:pt idx="50">
                          <c:v>01:00:00</c:v>
                        </c:pt>
                        <c:pt idx="51">
                          <c:v>01:30:00</c:v>
                        </c:pt>
                        <c:pt idx="52">
                          <c:v>02:00:00</c:v>
                        </c:pt>
                        <c:pt idx="53">
                          <c:v>02:30:00</c:v>
                        </c:pt>
                        <c:pt idx="54">
                          <c:v>03:00:00</c:v>
                        </c:pt>
                        <c:pt idx="55">
                          <c:v>03:30:00</c:v>
                        </c:pt>
                        <c:pt idx="56">
                          <c:v>04:00:00</c:v>
                        </c:pt>
                        <c:pt idx="57">
                          <c:v>04:30:00</c:v>
                        </c:pt>
                        <c:pt idx="58">
                          <c:v>05:00:00</c:v>
                        </c:pt>
                        <c:pt idx="59">
                          <c:v>05:30:00</c:v>
                        </c:pt>
                        <c:pt idx="60">
                          <c:v>06:00:00</c:v>
                        </c:pt>
                        <c:pt idx="61">
                          <c:v>06:30:00</c:v>
                        </c:pt>
                        <c:pt idx="62">
                          <c:v>07:00:00</c:v>
                        </c:pt>
                        <c:pt idx="63">
                          <c:v>07:30:00</c:v>
                        </c:pt>
                        <c:pt idx="64">
                          <c:v>08:00:00</c:v>
                        </c:pt>
                        <c:pt idx="65">
                          <c:v>08:30:00</c:v>
                        </c:pt>
                        <c:pt idx="66">
                          <c:v>09:00:00</c:v>
                        </c:pt>
                        <c:pt idx="67">
                          <c:v>09:30:00</c:v>
                        </c:pt>
                        <c:pt idx="68">
                          <c:v>10:00:00</c:v>
                        </c:pt>
                        <c:pt idx="69">
                          <c:v>10:30:00</c:v>
                        </c:pt>
                        <c:pt idx="70">
                          <c:v>11:00:00</c:v>
                        </c:pt>
                        <c:pt idx="71">
                          <c:v>11:30:00</c:v>
                        </c:pt>
                        <c:pt idx="72">
                          <c:v>12:00:00</c:v>
                        </c:pt>
                        <c:pt idx="73">
                          <c:v>12:30:00</c:v>
                        </c:pt>
                        <c:pt idx="74">
                          <c:v>13:00:00</c:v>
                        </c:pt>
                        <c:pt idx="75">
                          <c:v>13:30:00</c:v>
                        </c:pt>
                        <c:pt idx="76">
                          <c:v>14:00:00</c:v>
                        </c:pt>
                        <c:pt idx="77">
                          <c:v>14:30:00</c:v>
                        </c:pt>
                        <c:pt idx="78">
                          <c:v>15:00:00</c:v>
                        </c:pt>
                        <c:pt idx="79">
                          <c:v>15:30:00</c:v>
                        </c:pt>
                        <c:pt idx="80">
                          <c:v>16:00:00</c:v>
                        </c:pt>
                        <c:pt idx="81">
                          <c:v>16:30:00</c:v>
                        </c:pt>
                        <c:pt idx="82">
                          <c:v>17:00:00</c:v>
                        </c:pt>
                        <c:pt idx="83">
                          <c:v>17:30:00</c:v>
                        </c:pt>
                        <c:pt idx="84">
                          <c:v>18:00:00</c:v>
                        </c:pt>
                        <c:pt idx="85">
                          <c:v>18:30:00</c:v>
                        </c:pt>
                        <c:pt idx="86">
                          <c:v>19:00:00</c:v>
                        </c:pt>
                        <c:pt idx="87">
                          <c:v>19:30:00</c:v>
                        </c:pt>
                        <c:pt idx="88">
                          <c:v>20:00:00</c:v>
                        </c:pt>
                        <c:pt idx="89">
                          <c:v>20:30:00</c:v>
                        </c:pt>
                        <c:pt idx="90">
                          <c:v>21:00:00</c:v>
                        </c:pt>
                        <c:pt idx="91">
                          <c:v>21:30:00</c:v>
                        </c:pt>
                        <c:pt idx="92">
                          <c:v>22:00:00</c:v>
                        </c:pt>
                        <c:pt idx="93">
                          <c:v>22:30:00</c:v>
                        </c:pt>
                        <c:pt idx="94">
                          <c:v>23:00:00</c:v>
                        </c:pt>
                        <c:pt idx="95">
                          <c:v>23:30:00</c:v>
                        </c:pt>
                        <c:pt idx="96">
                          <c:v>00:00:00</c:v>
                        </c:pt>
                        <c:pt idx="97">
                          <c:v>00:30:00</c:v>
                        </c:pt>
                        <c:pt idx="98">
                          <c:v>01:00:00</c:v>
                        </c:pt>
                        <c:pt idx="99">
                          <c:v>01:30:00</c:v>
                        </c:pt>
                        <c:pt idx="100">
                          <c:v>02:00:00</c:v>
                        </c:pt>
                        <c:pt idx="101">
                          <c:v>02:30:00</c:v>
                        </c:pt>
                        <c:pt idx="102">
                          <c:v>03:00:00</c:v>
                        </c:pt>
                        <c:pt idx="103">
                          <c:v>03:30:00</c:v>
                        </c:pt>
                        <c:pt idx="104">
                          <c:v>04:00:00</c:v>
                        </c:pt>
                        <c:pt idx="105">
                          <c:v>04:30:00</c:v>
                        </c:pt>
                        <c:pt idx="106">
                          <c:v>05:00:00</c:v>
                        </c:pt>
                        <c:pt idx="107">
                          <c:v>05:30:00</c:v>
                        </c:pt>
                        <c:pt idx="108">
                          <c:v>06:00:00</c:v>
                        </c:pt>
                        <c:pt idx="109">
                          <c:v>06:30:00</c:v>
                        </c:pt>
                        <c:pt idx="110">
                          <c:v>07:00:00</c:v>
                        </c:pt>
                        <c:pt idx="111">
                          <c:v>07:30:00</c:v>
                        </c:pt>
                        <c:pt idx="112">
                          <c:v>08:00:00</c:v>
                        </c:pt>
                        <c:pt idx="113">
                          <c:v>08:30:00</c:v>
                        </c:pt>
                        <c:pt idx="114">
                          <c:v>09:00:00</c:v>
                        </c:pt>
                        <c:pt idx="115">
                          <c:v>09:30:00</c:v>
                        </c:pt>
                        <c:pt idx="116">
                          <c:v>10:00:00</c:v>
                        </c:pt>
                        <c:pt idx="117">
                          <c:v>10:30:00</c:v>
                        </c:pt>
                        <c:pt idx="118">
                          <c:v>11:00:00</c:v>
                        </c:pt>
                        <c:pt idx="119">
                          <c:v>11:30:00</c:v>
                        </c:pt>
                        <c:pt idx="120">
                          <c:v>12:00:00</c:v>
                        </c:pt>
                        <c:pt idx="121">
                          <c:v>12:30:00</c:v>
                        </c:pt>
                        <c:pt idx="122">
                          <c:v>13:00:00</c:v>
                        </c:pt>
                        <c:pt idx="123">
                          <c:v>13:30:00</c:v>
                        </c:pt>
                        <c:pt idx="124">
                          <c:v>14:00:00</c:v>
                        </c:pt>
                        <c:pt idx="125">
                          <c:v>14:30:00</c:v>
                        </c:pt>
                        <c:pt idx="126">
                          <c:v>15:00:00</c:v>
                        </c:pt>
                        <c:pt idx="127">
                          <c:v>15:30:00</c:v>
                        </c:pt>
                        <c:pt idx="128">
                          <c:v>16:00:00</c:v>
                        </c:pt>
                        <c:pt idx="129">
                          <c:v>16:30:00</c:v>
                        </c:pt>
                        <c:pt idx="130">
                          <c:v>17:00:00</c:v>
                        </c:pt>
                        <c:pt idx="131">
                          <c:v>17:30:00</c:v>
                        </c:pt>
                        <c:pt idx="132">
                          <c:v>18:00:00</c:v>
                        </c:pt>
                        <c:pt idx="133">
                          <c:v>18:30:00</c:v>
                        </c:pt>
                        <c:pt idx="134">
                          <c:v>19:00:00</c:v>
                        </c:pt>
                        <c:pt idx="135">
                          <c:v>19:30:00</c:v>
                        </c:pt>
                        <c:pt idx="136">
                          <c:v>20:00:00</c:v>
                        </c:pt>
                        <c:pt idx="137">
                          <c:v>20:30:00</c:v>
                        </c:pt>
                        <c:pt idx="138">
                          <c:v>21:00:00</c:v>
                        </c:pt>
                        <c:pt idx="139">
                          <c:v>21:30:00</c:v>
                        </c:pt>
                        <c:pt idx="140">
                          <c:v>22:00:00</c:v>
                        </c:pt>
                        <c:pt idx="141">
                          <c:v>22:30:00</c:v>
                        </c:pt>
                        <c:pt idx="142">
                          <c:v>23:00:00</c:v>
                        </c:pt>
                        <c:pt idx="143">
                          <c:v>23:30:00</c:v>
                        </c:pt>
                        <c:pt idx="144">
                          <c:v>00:00:00</c:v>
                        </c:pt>
                        <c:pt idx="145">
                          <c:v>00:30:00</c:v>
                        </c:pt>
                        <c:pt idx="146">
                          <c:v>01:00:00</c:v>
                        </c:pt>
                        <c:pt idx="147">
                          <c:v>01:30:00</c:v>
                        </c:pt>
                        <c:pt idx="148">
                          <c:v>02:00:00</c:v>
                        </c:pt>
                        <c:pt idx="149">
                          <c:v>02:30:00</c:v>
                        </c:pt>
                        <c:pt idx="150">
                          <c:v>03:00:00</c:v>
                        </c:pt>
                        <c:pt idx="151">
                          <c:v>03:30:00</c:v>
                        </c:pt>
                        <c:pt idx="152">
                          <c:v>04:00:00</c:v>
                        </c:pt>
                        <c:pt idx="153">
                          <c:v>04:30:00</c:v>
                        </c:pt>
                        <c:pt idx="154">
                          <c:v>05:00:00</c:v>
                        </c:pt>
                        <c:pt idx="155">
                          <c:v>05:30:00</c:v>
                        </c:pt>
                        <c:pt idx="156">
                          <c:v>06:00:00</c:v>
                        </c:pt>
                        <c:pt idx="157">
                          <c:v>06:30:00</c:v>
                        </c:pt>
                        <c:pt idx="158">
                          <c:v>07:00:00</c:v>
                        </c:pt>
                        <c:pt idx="159">
                          <c:v>07:30:00</c:v>
                        </c:pt>
                        <c:pt idx="160">
                          <c:v>08:00:00</c:v>
                        </c:pt>
                        <c:pt idx="161">
                          <c:v>08:30:00</c:v>
                        </c:pt>
                        <c:pt idx="162">
                          <c:v>09:00:00</c:v>
                        </c:pt>
                        <c:pt idx="163">
                          <c:v>09:30:00</c:v>
                        </c:pt>
                        <c:pt idx="164">
                          <c:v>10:00:00</c:v>
                        </c:pt>
                        <c:pt idx="165">
                          <c:v>10:30:00</c:v>
                        </c:pt>
                        <c:pt idx="166">
                          <c:v>11:00:00</c:v>
                        </c:pt>
                        <c:pt idx="167">
                          <c:v>11:30:00</c:v>
                        </c:pt>
                        <c:pt idx="168">
                          <c:v>12:00:00</c:v>
                        </c:pt>
                        <c:pt idx="169">
                          <c:v>12:30:00</c:v>
                        </c:pt>
                        <c:pt idx="170">
                          <c:v>13:00:00</c:v>
                        </c:pt>
                        <c:pt idx="171">
                          <c:v>13:30:00</c:v>
                        </c:pt>
                        <c:pt idx="172">
                          <c:v>14:00:00</c:v>
                        </c:pt>
                        <c:pt idx="173">
                          <c:v>14:30:00</c:v>
                        </c:pt>
                        <c:pt idx="174">
                          <c:v>15:00:00</c:v>
                        </c:pt>
                        <c:pt idx="175">
                          <c:v>15:30:00</c:v>
                        </c:pt>
                        <c:pt idx="176">
                          <c:v>16:00:00</c:v>
                        </c:pt>
                        <c:pt idx="177">
                          <c:v>16:30:00</c:v>
                        </c:pt>
                        <c:pt idx="178">
                          <c:v>17:00:00</c:v>
                        </c:pt>
                        <c:pt idx="179">
                          <c:v>17:30:00</c:v>
                        </c:pt>
                        <c:pt idx="180">
                          <c:v>18:00:00</c:v>
                        </c:pt>
                        <c:pt idx="181">
                          <c:v>18:30:00</c:v>
                        </c:pt>
                        <c:pt idx="182">
                          <c:v>19:00:00</c:v>
                        </c:pt>
                        <c:pt idx="183">
                          <c:v>19:30:00</c:v>
                        </c:pt>
                        <c:pt idx="184">
                          <c:v>20:00:00</c:v>
                        </c:pt>
                        <c:pt idx="185">
                          <c:v>20:30:00</c:v>
                        </c:pt>
                        <c:pt idx="186">
                          <c:v>21:00:00</c:v>
                        </c:pt>
                        <c:pt idx="187">
                          <c:v>21:30:00</c:v>
                        </c:pt>
                        <c:pt idx="188">
                          <c:v>22:00:00</c:v>
                        </c:pt>
                        <c:pt idx="189">
                          <c:v>22:30:00</c:v>
                        </c:pt>
                        <c:pt idx="190">
                          <c:v>23:00:00</c:v>
                        </c:pt>
                        <c:pt idx="191">
                          <c:v>23:30:00</c:v>
                        </c:pt>
                        <c:pt idx="192">
                          <c:v>00:00:00</c:v>
                        </c:pt>
                        <c:pt idx="193">
                          <c:v>00:30:00</c:v>
                        </c:pt>
                        <c:pt idx="194">
                          <c:v>01:00:00</c:v>
                        </c:pt>
                        <c:pt idx="195">
                          <c:v>01:30:00</c:v>
                        </c:pt>
                        <c:pt idx="196">
                          <c:v>02:00:00</c:v>
                        </c:pt>
                        <c:pt idx="197">
                          <c:v>02:30:00</c:v>
                        </c:pt>
                        <c:pt idx="198">
                          <c:v>03:00:00</c:v>
                        </c:pt>
                        <c:pt idx="199">
                          <c:v>03:30:00</c:v>
                        </c:pt>
                        <c:pt idx="200">
                          <c:v>04:00:00</c:v>
                        </c:pt>
                        <c:pt idx="201">
                          <c:v>04:30:00</c:v>
                        </c:pt>
                        <c:pt idx="202">
                          <c:v>05:00:00</c:v>
                        </c:pt>
                        <c:pt idx="203">
                          <c:v>05:30:00</c:v>
                        </c:pt>
                        <c:pt idx="204">
                          <c:v>06:00:00</c:v>
                        </c:pt>
                        <c:pt idx="205">
                          <c:v>06:30:00</c:v>
                        </c:pt>
                        <c:pt idx="206">
                          <c:v>07:00:00</c:v>
                        </c:pt>
                        <c:pt idx="207">
                          <c:v>07:30:00</c:v>
                        </c:pt>
                        <c:pt idx="208">
                          <c:v>08:00:00</c:v>
                        </c:pt>
                        <c:pt idx="209">
                          <c:v>08:30:00</c:v>
                        </c:pt>
                        <c:pt idx="210">
                          <c:v>09:00:00</c:v>
                        </c:pt>
                        <c:pt idx="211">
                          <c:v>09:30:00</c:v>
                        </c:pt>
                        <c:pt idx="212">
                          <c:v>10:00:00</c:v>
                        </c:pt>
                        <c:pt idx="213">
                          <c:v>10:30:00</c:v>
                        </c:pt>
                        <c:pt idx="214">
                          <c:v>11:00:00</c:v>
                        </c:pt>
                        <c:pt idx="215">
                          <c:v>11:30:00</c:v>
                        </c:pt>
                        <c:pt idx="216">
                          <c:v>12:00:00</c:v>
                        </c:pt>
                        <c:pt idx="217">
                          <c:v>12:30:00</c:v>
                        </c:pt>
                        <c:pt idx="218">
                          <c:v>13:00:00</c:v>
                        </c:pt>
                        <c:pt idx="219">
                          <c:v>13:30:00</c:v>
                        </c:pt>
                        <c:pt idx="220">
                          <c:v>14:00:00</c:v>
                        </c:pt>
                        <c:pt idx="221">
                          <c:v>14:30:00</c:v>
                        </c:pt>
                        <c:pt idx="222">
                          <c:v>15:00:00</c:v>
                        </c:pt>
                        <c:pt idx="223">
                          <c:v>15:30:00</c:v>
                        </c:pt>
                        <c:pt idx="224">
                          <c:v>16:00:00</c:v>
                        </c:pt>
                        <c:pt idx="225">
                          <c:v>16:30:00</c:v>
                        </c:pt>
                        <c:pt idx="226">
                          <c:v>17:00:00</c:v>
                        </c:pt>
                        <c:pt idx="227">
                          <c:v>17:30:00</c:v>
                        </c:pt>
                        <c:pt idx="228">
                          <c:v>18:00:00</c:v>
                        </c:pt>
                        <c:pt idx="229">
                          <c:v>18:30:00</c:v>
                        </c:pt>
                        <c:pt idx="230">
                          <c:v>19:00:00</c:v>
                        </c:pt>
                        <c:pt idx="231">
                          <c:v>19:30:00</c:v>
                        </c:pt>
                        <c:pt idx="232">
                          <c:v>20:00:00</c:v>
                        </c:pt>
                        <c:pt idx="233">
                          <c:v>20:30:00</c:v>
                        </c:pt>
                        <c:pt idx="234">
                          <c:v>21:00:00</c:v>
                        </c:pt>
                        <c:pt idx="235">
                          <c:v>21:30:00</c:v>
                        </c:pt>
                        <c:pt idx="236">
                          <c:v>22:00:00</c:v>
                        </c:pt>
                        <c:pt idx="237">
                          <c:v>22:30:00</c:v>
                        </c:pt>
                        <c:pt idx="238">
                          <c:v>23:00:00</c:v>
                        </c:pt>
                        <c:pt idx="239">
                          <c:v>23:30:00</c:v>
                        </c:pt>
                        <c:pt idx="240">
                          <c:v>00:00:00</c:v>
                        </c:pt>
                        <c:pt idx="241">
                          <c:v>00:30:00</c:v>
                        </c:pt>
                        <c:pt idx="242">
                          <c:v>01:00:00</c:v>
                        </c:pt>
                        <c:pt idx="243">
                          <c:v>01:30:00</c:v>
                        </c:pt>
                        <c:pt idx="244">
                          <c:v>02:00:00</c:v>
                        </c:pt>
                        <c:pt idx="245">
                          <c:v>02:30:00</c:v>
                        </c:pt>
                        <c:pt idx="246">
                          <c:v>03:00:00</c:v>
                        </c:pt>
                        <c:pt idx="247">
                          <c:v>03:30:00</c:v>
                        </c:pt>
                        <c:pt idx="248">
                          <c:v>04:00:00</c:v>
                        </c:pt>
                        <c:pt idx="249">
                          <c:v>04:30:00</c:v>
                        </c:pt>
                        <c:pt idx="250">
                          <c:v>05:00:00</c:v>
                        </c:pt>
                        <c:pt idx="251">
                          <c:v>05:30:00</c:v>
                        </c:pt>
                        <c:pt idx="252">
                          <c:v>06:00:00</c:v>
                        </c:pt>
                        <c:pt idx="253">
                          <c:v>06:30:00</c:v>
                        </c:pt>
                        <c:pt idx="254">
                          <c:v>07:00:00</c:v>
                        </c:pt>
                        <c:pt idx="255">
                          <c:v>07:30:00</c:v>
                        </c:pt>
                        <c:pt idx="256">
                          <c:v>08:00:00</c:v>
                        </c:pt>
                        <c:pt idx="257">
                          <c:v>08:30:00</c:v>
                        </c:pt>
                        <c:pt idx="258">
                          <c:v>09:00:00</c:v>
                        </c:pt>
                        <c:pt idx="259">
                          <c:v>09:30:00</c:v>
                        </c:pt>
                        <c:pt idx="260">
                          <c:v>10:00:00</c:v>
                        </c:pt>
                        <c:pt idx="261">
                          <c:v>10:30:00</c:v>
                        </c:pt>
                        <c:pt idx="262">
                          <c:v>11:00:00</c:v>
                        </c:pt>
                        <c:pt idx="263">
                          <c:v>11:30:00</c:v>
                        </c:pt>
                        <c:pt idx="264">
                          <c:v>12:00:00</c:v>
                        </c:pt>
                        <c:pt idx="265">
                          <c:v>12:30:00</c:v>
                        </c:pt>
                        <c:pt idx="266">
                          <c:v>13:00:00</c:v>
                        </c:pt>
                        <c:pt idx="267">
                          <c:v>13:30:00</c:v>
                        </c:pt>
                        <c:pt idx="268">
                          <c:v>14:00:00</c:v>
                        </c:pt>
                        <c:pt idx="269">
                          <c:v>14:30:00</c:v>
                        </c:pt>
                        <c:pt idx="270">
                          <c:v>15:00:00</c:v>
                        </c:pt>
                        <c:pt idx="271">
                          <c:v>15:30:00</c:v>
                        </c:pt>
                        <c:pt idx="272">
                          <c:v>16:00:00</c:v>
                        </c:pt>
                        <c:pt idx="273">
                          <c:v>16:30:00</c:v>
                        </c:pt>
                        <c:pt idx="274">
                          <c:v>17:00:00</c:v>
                        </c:pt>
                        <c:pt idx="275">
                          <c:v>17:30:00</c:v>
                        </c:pt>
                        <c:pt idx="276">
                          <c:v>18:00:00</c:v>
                        </c:pt>
                        <c:pt idx="277">
                          <c:v>18:30:00</c:v>
                        </c:pt>
                        <c:pt idx="278">
                          <c:v>19:00:00</c:v>
                        </c:pt>
                        <c:pt idx="279">
                          <c:v>19:30:00</c:v>
                        </c:pt>
                        <c:pt idx="280">
                          <c:v>20:00:00</c:v>
                        </c:pt>
                        <c:pt idx="281">
                          <c:v>20:30:00</c:v>
                        </c:pt>
                        <c:pt idx="282">
                          <c:v>21:00:00</c:v>
                        </c:pt>
                        <c:pt idx="283">
                          <c:v>21:30:00</c:v>
                        </c:pt>
                        <c:pt idx="284">
                          <c:v>22:00:00</c:v>
                        </c:pt>
                        <c:pt idx="285">
                          <c:v>22:30:00</c:v>
                        </c:pt>
                        <c:pt idx="286">
                          <c:v>23:00:00</c:v>
                        </c:pt>
                        <c:pt idx="287">
                          <c:v>23:30:00</c:v>
                        </c:pt>
                        <c:pt idx="288">
                          <c:v>00:00:00</c:v>
                        </c:pt>
                        <c:pt idx="289">
                          <c:v>00:30:00</c:v>
                        </c:pt>
                        <c:pt idx="290">
                          <c:v>01:00:00</c:v>
                        </c:pt>
                        <c:pt idx="291">
                          <c:v>01:30:00</c:v>
                        </c:pt>
                        <c:pt idx="292">
                          <c:v>02:00:00</c:v>
                        </c:pt>
                        <c:pt idx="293">
                          <c:v>02:30:00</c:v>
                        </c:pt>
                        <c:pt idx="294">
                          <c:v>03:00:00</c:v>
                        </c:pt>
                        <c:pt idx="295">
                          <c:v>03:30:00</c:v>
                        </c:pt>
                        <c:pt idx="296">
                          <c:v>04:00:00</c:v>
                        </c:pt>
                        <c:pt idx="297">
                          <c:v>04:30:00</c:v>
                        </c:pt>
                        <c:pt idx="298">
                          <c:v>05:00:00</c:v>
                        </c:pt>
                        <c:pt idx="299">
                          <c:v>05:30:00</c:v>
                        </c:pt>
                        <c:pt idx="300">
                          <c:v>06:00:00</c:v>
                        </c:pt>
                        <c:pt idx="301">
                          <c:v>06:30:00</c:v>
                        </c:pt>
                        <c:pt idx="302">
                          <c:v>07:00:00</c:v>
                        </c:pt>
                        <c:pt idx="303">
                          <c:v>07:30:00</c:v>
                        </c:pt>
                        <c:pt idx="304">
                          <c:v>08:00:00</c:v>
                        </c:pt>
                        <c:pt idx="305">
                          <c:v>08:30:00</c:v>
                        </c:pt>
                        <c:pt idx="306">
                          <c:v>09:00:00</c:v>
                        </c:pt>
                        <c:pt idx="307">
                          <c:v>09:30:00</c:v>
                        </c:pt>
                        <c:pt idx="308">
                          <c:v>10:00:00</c:v>
                        </c:pt>
                        <c:pt idx="309">
                          <c:v>10:30:00</c:v>
                        </c:pt>
                        <c:pt idx="310">
                          <c:v>11:00:00</c:v>
                        </c:pt>
                        <c:pt idx="311">
                          <c:v>11:30:00</c:v>
                        </c:pt>
                        <c:pt idx="312">
                          <c:v>12:00:00</c:v>
                        </c:pt>
                        <c:pt idx="313">
                          <c:v>12:30:00</c:v>
                        </c:pt>
                        <c:pt idx="314">
                          <c:v>13:00:00</c:v>
                        </c:pt>
                        <c:pt idx="315">
                          <c:v>13:30:00</c:v>
                        </c:pt>
                        <c:pt idx="316">
                          <c:v>14:00:00</c:v>
                        </c:pt>
                        <c:pt idx="317">
                          <c:v>14:30:00</c:v>
                        </c:pt>
                        <c:pt idx="318">
                          <c:v>15:00:00</c:v>
                        </c:pt>
                        <c:pt idx="319">
                          <c:v>15:30:00</c:v>
                        </c:pt>
                        <c:pt idx="320">
                          <c:v>16:00:00</c:v>
                        </c:pt>
                        <c:pt idx="321">
                          <c:v>16:30:00</c:v>
                        </c:pt>
                        <c:pt idx="322">
                          <c:v>17:00:00</c:v>
                        </c:pt>
                        <c:pt idx="323">
                          <c:v>17:30:00</c:v>
                        </c:pt>
                        <c:pt idx="324">
                          <c:v>18:00:00</c:v>
                        </c:pt>
                        <c:pt idx="325">
                          <c:v>18:30:00</c:v>
                        </c:pt>
                        <c:pt idx="326">
                          <c:v>19:00:00</c:v>
                        </c:pt>
                        <c:pt idx="327">
                          <c:v>19:30:00</c:v>
                        </c:pt>
                        <c:pt idx="328">
                          <c:v>20:00:00</c:v>
                        </c:pt>
                        <c:pt idx="329">
                          <c:v>20:30:00</c:v>
                        </c:pt>
                        <c:pt idx="330">
                          <c:v>21:00:00</c:v>
                        </c:pt>
                        <c:pt idx="331">
                          <c:v>21:30:00</c:v>
                        </c:pt>
                        <c:pt idx="332">
                          <c:v>22:00:00</c:v>
                        </c:pt>
                        <c:pt idx="333">
                          <c:v>22:30:00</c:v>
                        </c:pt>
                        <c:pt idx="334">
                          <c:v>23:00:00</c:v>
                        </c:pt>
                        <c:pt idx="335">
                          <c:v>23:30:00</c:v>
                        </c:pt>
                      </c:lvl>
                      <c:lvl>
                        <c:pt idx="0">
                          <c:v>D-3</c:v>
                        </c:pt>
                        <c:pt idx="48">
                          <c:v>D-2</c:v>
                        </c:pt>
                        <c:pt idx="96">
                          <c:v>D-1</c:v>
                        </c:pt>
                        <c:pt idx="144">
                          <c:v>D</c:v>
                        </c:pt>
                        <c:pt idx="192">
                          <c:v>D+1</c:v>
                        </c:pt>
                        <c:pt idx="240">
                          <c:v>D+2</c:v>
                        </c:pt>
                        <c:pt idx="288">
                          <c:v>D+3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ullRef>
                          <c15:sqref>'Peak elec gen fig 8 &amp; tab 6'!$C$4:$C$340</c15:sqref>
                        </c15:fullRef>
                        <c15:formulaRef>
                          <c15:sqref>'Peak elec gen fig 8 &amp; tab 6'!$C$5:$C$340</c15:sqref>
                        </c15:formulaRef>
                      </c:ext>
                    </c:extLst>
                    <c:numCache>
                      <c:formatCode>0.0</c:formatCode>
                      <c:ptCount val="336"/>
                      <c:pt idx="0">
                        <c:v>16.632000000000001</c:v>
                      </c:pt>
                      <c:pt idx="1">
                        <c:v>16.695</c:v>
                      </c:pt>
                      <c:pt idx="2">
                        <c:v>16.565999999999999</c:v>
                      </c:pt>
                      <c:pt idx="3">
                        <c:v>16.364999999999998</c:v>
                      </c:pt>
                      <c:pt idx="4">
                        <c:v>16.300999999999998</c:v>
                      </c:pt>
                      <c:pt idx="5">
                        <c:v>16.276</c:v>
                      </c:pt>
                      <c:pt idx="6">
                        <c:v>16.282</c:v>
                      </c:pt>
                      <c:pt idx="7">
                        <c:v>16.189</c:v>
                      </c:pt>
                      <c:pt idx="8">
                        <c:v>16.382999999999999</c:v>
                      </c:pt>
                      <c:pt idx="9">
                        <c:v>16.617000000000001</c:v>
                      </c:pt>
                      <c:pt idx="10">
                        <c:v>17.295999999999999</c:v>
                      </c:pt>
                      <c:pt idx="11">
                        <c:v>18.117000000000001</c:v>
                      </c:pt>
                      <c:pt idx="12">
                        <c:v>19.288</c:v>
                      </c:pt>
                      <c:pt idx="13">
                        <c:v>20.329000000000001</c:v>
                      </c:pt>
                      <c:pt idx="14">
                        <c:v>21.265999999999998</c:v>
                      </c:pt>
                      <c:pt idx="15">
                        <c:v>21.748999999999999</c:v>
                      </c:pt>
                      <c:pt idx="16">
                        <c:v>22.06</c:v>
                      </c:pt>
                      <c:pt idx="17">
                        <c:v>22.219000000000001</c:v>
                      </c:pt>
                      <c:pt idx="18">
                        <c:v>22.312000000000001</c:v>
                      </c:pt>
                      <c:pt idx="19">
                        <c:v>22.317</c:v>
                      </c:pt>
                      <c:pt idx="20">
                        <c:v>22.22</c:v>
                      </c:pt>
                      <c:pt idx="21">
                        <c:v>22.196000000000002</c:v>
                      </c:pt>
                      <c:pt idx="22">
                        <c:v>22.206</c:v>
                      </c:pt>
                      <c:pt idx="23">
                        <c:v>22.081</c:v>
                      </c:pt>
                      <c:pt idx="24">
                        <c:v>23.161000000000001</c:v>
                      </c:pt>
                      <c:pt idx="25">
                        <c:v>22.800999999999998</c:v>
                      </c:pt>
                      <c:pt idx="26">
                        <c:v>22.369</c:v>
                      </c:pt>
                      <c:pt idx="27">
                        <c:v>22.443000000000001</c:v>
                      </c:pt>
                      <c:pt idx="28">
                        <c:v>23.236000000000001</c:v>
                      </c:pt>
                      <c:pt idx="29">
                        <c:v>23.373999999999999</c:v>
                      </c:pt>
                      <c:pt idx="30">
                        <c:v>22.513999999999999</c:v>
                      </c:pt>
                      <c:pt idx="31">
                        <c:v>23.213000000000001</c:v>
                      </c:pt>
                      <c:pt idx="32">
                        <c:v>23.488</c:v>
                      </c:pt>
                      <c:pt idx="33">
                        <c:v>24.228000000000002</c:v>
                      </c:pt>
                      <c:pt idx="34">
                        <c:v>24.413</c:v>
                      </c:pt>
                      <c:pt idx="35">
                        <c:v>24.533999999999999</c:v>
                      </c:pt>
                      <c:pt idx="36">
                        <c:v>24.501999999999999</c:v>
                      </c:pt>
                      <c:pt idx="37">
                        <c:v>24.359000000000002</c:v>
                      </c:pt>
                      <c:pt idx="38">
                        <c:v>24.059000000000001</c:v>
                      </c:pt>
                      <c:pt idx="39">
                        <c:v>23.413</c:v>
                      </c:pt>
                      <c:pt idx="40">
                        <c:v>22.893999999999998</c:v>
                      </c:pt>
                      <c:pt idx="41">
                        <c:v>22.135000000000002</c:v>
                      </c:pt>
                      <c:pt idx="42">
                        <c:v>21.315999999999999</c:v>
                      </c:pt>
                      <c:pt idx="43">
                        <c:v>20.16</c:v>
                      </c:pt>
                      <c:pt idx="44">
                        <c:v>19.018999999999998</c:v>
                      </c:pt>
                      <c:pt idx="45">
                        <c:v>18.026</c:v>
                      </c:pt>
                      <c:pt idx="46">
                        <c:v>17.297999999999998</c:v>
                      </c:pt>
                      <c:pt idx="47">
                        <c:v>16.846</c:v>
                      </c:pt>
                      <c:pt idx="48">
                        <c:v>16.777999999999999</c:v>
                      </c:pt>
                      <c:pt idx="49">
                        <c:v>16.818000000000001</c:v>
                      </c:pt>
                      <c:pt idx="50">
                        <c:v>16.713999999999999</c:v>
                      </c:pt>
                      <c:pt idx="51">
                        <c:v>16.481999999999999</c:v>
                      </c:pt>
                      <c:pt idx="52">
                        <c:v>16.370999999999999</c:v>
                      </c:pt>
                      <c:pt idx="53">
                        <c:v>16.288</c:v>
                      </c:pt>
                      <c:pt idx="54">
                        <c:v>16.263000000000002</c:v>
                      </c:pt>
                      <c:pt idx="55">
                        <c:v>16.138000000000002</c:v>
                      </c:pt>
                      <c:pt idx="56">
                        <c:v>16.282</c:v>
                      </c:pt>
                      <c:pt idx="57">
                        <c:v>16.183</c:v>
                      </c:pt>
                      <c:pt idx="58">
                        <c:v>17.010999999999999</c:v>
                      </c:pt>
                      <c:pt idx="59">
                        <c:v>16.989999999999998</c:v>
                      </c:pt>
                      <c:pt idx="60">
                        <c:v>17.445</c:v>
                      </c:pt>
                      <c:pt idx="61">
                        <c:v>18.202999999999999</c:v>
                      </c:pt>
                      <c:pt idx="62">
                        <c:v>19.55</c:v>
                      </c:pt>
                      <c:pt idx="63">
                        <c:v>20.3</c:v>
                      </c:pt>
                      <c:pt idx="64">
                        <c:v>21.167000000000002</c:v>
                      </c:pt>
                      <c:pt idx="65">
                        <c:v>21.992000000000001</c:v>
                      </c:pt>
                      <c:pt idx="66">
                        <c:v>22.007000000000001</c:v>
                      </c:pt>
                      <c:pt idx="67">
                        <c:v>22.082999999999998</c:v>
                      </c:pt>
                      <c:pt idx="68">
                        <c:v>21.994</c:v>
                      </c:pt>
                      <c:pt idx="69">
                        <c:v>22.053000000000001</c:v>
                      </c:pt>
                      <c:pt idx="70">
                        <c:v>21.696000000000002</c:v>
                      </c:pt>
                      <c:pt idx="71">
                        <c:v>21.722000000000001</c:v>
                      </c:pt>
                      <c:pt idx="72">
                        <c:v>21.891999999999999</c:v>
                      </c:pt>
                      <c:pt idx="73">
                        <c:v>21.942</c:v>
                      </c:pt>
                      <c:pt idx="74">
                        <c:v>21.928999999999998</c:v>
                      </c:pt>
                      <c:pt idx="75">
                        <c:v>21.898</c:v>
                      </c:pt>
                      <c:pt idx="76">
                        <c:v>21.928999999999998</c:v>
                      </c:pt>
                      <c:pt idx="77">
                        <c:v>22.169</c:v>
                      </c:pt>
                      <c:pt idx="78">
                        <c:v>22.167000000000002</c:v>
                      </c:pt>
                      <c:pt idx="79">
                        <c:v>22.158999999999999</c:v>
                      </c:pt>
                      <c:pt idx="80">
                        <c:v>22.196000000000002</c:v>
                      </c:pt>
                      <c:pt idx="81">
                        <c:v>22.588000000000001</c:v>
                      </c:pt>
                      <c:pt idx="82">
                        <c:v>22.965</c:v>
                      </c:pt>
                      <c:pt idx="83">
                        <c:v>22.904</c:v>
                      </c:pt>
                      <c:pt idx="84">
                        <c:v>22.850999999999999</c:v>
                      </c:pt>
                      <c:pt idx="85">
                        <c:v>22.219000000000001</c:v>
                      </c:pt>
                      <c:pt idx="86">
                        <c:v>21.64</c:v>
                      </c:pt>
                      <c:pt idx="87">
                        <c:v>21.25</c:v>
                      </c:pt>
                      <c:pt idx="88">
                        <c:v>21.766999999999999</c:v>
                      </c:pt>
                      <c:pt idx="89">
                        <c:v>20.875</c:v>
                      </c:pt>
                      <c:pt idx="90">
                        <c:v>21.783000000000001</c:v>
                      </c:pt>
                      <c:pt idx="91">
                        <c:v>21.384</c:v>
                      </c:pt>
                      <c:pt idx="92">
                        <c:v>22.108000000000001</c:v>
                      </c:pt>
                      <c:pt idx="93">
                        <c:v>21.035</c:v>
                      </c:pt>
                      <c:pt idx="94">
                        <c:v>17.873999999999999</c:v>
                      </c:pt>
                      <c:pt idx="95">
                        <c:v>16.879000000000001</c:v>
                      </c:pt>
                      <c:pt idx="96">
                        <c:v>16.760999999999999</c:v>
                      </c:pt>
                      <c:pt idx="97">
                        <c:v>17.404</c:v>
                      </c:pt>
                      <c:pt idx="98">
                        <c:v>17.434000000000001</c:v>
                      </c:pt>
                      <c:pt idx="99">
                        <c:v>17.315999999999999</c:v>
                      </c:pt>
                      <c:pt idx="100">
                        <c:v>17.006</c:v>
                      </c:pt>
                      <c:pt idx="101">
                        <c:v>16.349</c:v>
                      </c:pt>
                      <c:pt idx="102">
                        <c:v>16.158999999999999</c:v>
                      </c:pt>
                      <c:pt idx="103">
                        <c:v>16.100000000000001</c:v>
                      </c:pt>
                      <c:pt idx="104">
                        <c:v>16.201000000000001</c:v>
                      </c:pt>
                      <c:pt idx="105">
                        <c:v>16.245999999999999</c:v>
                      </c:pt>
                      <c:pt idx="106">
                        <c:v>16.030999999999999</c:v>
                      </c:pt>
                      <c:pt idx="107">
                        <c:v>16.140999999999998</c:v>
                      </c:pt>
                      <c:pt idx="108">
                        <c:v>16.788</c:v>
                      </c:pt>
                      <c:pt idx="109">
                        <c:v>17.428999999999998</c:v>
                      </c:pt>
                      <c:pt idx="110">
                        <c:v>19.326000000000001</c:v>
                      </c:pt>
                      <c:pt idx="111">
                        <c:v>20.283999999999999</c:v>
                      </c:pt>
                      <c:pt idx="112">
                        <c:v>20.667000000000002</c:v>
                      </c:pt>
                      <c:pt idx="113">
                        <c:v>20.443999999999999</c:v>
                      </c:pt>
                      <c:pt idx="114">
                        <c:v>20.227</c:v>
                      </c:pt>
                      <c:pt idx="115">
                        <c:v>21.254000000000001</c:v>
                      </c:pt>
                      <c:pt idx="116">
                        <c:v>21.797000000000001</c:v>
                      </c:pt>
                      <c:pt idx="117">
                        <c:v>22.077999999999999</c:v>
                      </c:pt>
                      <c:pt idx="118">
                        <c:v>21.968</c:v>
                      </c:pt>
                      <c:pt idx="119">
                        <c:v>22.149000000000001</c:v>
                      </c:pt>
                      <c:pt idx="120">
                        <c:v>22.44</c:v>
                      </c:pt>
                      <c:pt idx="121">
                        <c:v>22.587</c:v>
                      </c:pt>
                      <c:pt idx="122">
                        <c:v>22.484999999999999</c:v>
                      </c:pt>
                      <c:pt idx="123">
                        <c:v>22.504999999999999</c:v>
                      </c:pt>
                      <c:pt idx="124">
                        <c:v>22.558</c:v>
                      </c:pt>
                      <c:pt idx="125">
                        <c:v>22.582999999999998</c:v>
                      </c:pt>
                      <c:pt idx="126">
                        <c:v>22.553000000000001</c:v>
                      </c:pt>
                      <c:pt idx="127">
                        <c:v>23.109000000000002</c:v>
                      </c:pt>
                      <c:pt idx="128">
                        <c:v>23.67</c:v>
                      </c:pt>
                      <c:pt idx="129">
                        <c:v>23.885000000000002</c:v>
                      </c:pt>
                      <c:pt idx="130">
                        <c:v>24.227</c:v>
                      </c:pt>
                      <c:pt idx="131">
                        <c:v>24.344000000000001</c:v>
                      </c:pt>
                      <c:pt idx="132">
                        <c:v>24.2</c:v>
                      </c:pt>
                      <c:pt idx="133">
                        <c:v>23.847000000000001</c:v>
                      </c:pt>
                      <c:pt idx="134">
                        <c:v>23.503</c:v>
                      </c:pt>
                      <c:pt idx="135">
                        <c:v>23.114999999999998</c:v>
                      </c:pt>
                      <c:pt idx="136">
                        <c:v>23.358000000000001</c:v>
                      </c:pt>
                      <c:pt idx="137">
                        <c:v>22.943999999999999</c:v>
                      </c:pt>
                      <c:pt idx="138">
                        <c:v>23.283000000000001</c:v>
                      </c:pt>
                      <c:pt idx="139">
                        <c:v>22.434999999999999</c:v>
                      </c:pt>
                      <c:pt idx="140">
                        <c:v>22.385999999999999</c:v>
                      </c:pt>
                      <c:pt idx="141">
                        <c:v>21.414000000000001</c:v>
                      </c:pt>
                      <c:pt idx="142">
                        <c:v>21.798999999999999</c:v>
                      </c:pt>
                      <c:pt idx="143">
                        <c:v>21.381</c:v>
                      </c:pt>
                      <c:pt idx="144">
                        <c:v>21.181000000000001</c:v>
                      </c:pt>
                      <c:pt idx="145">
                        <c:v>21.579000000000001</c:v>
                      </c:pt>
                      <c:pt idx="146">
                        <c:v>21.428999999999998</c:v>
                      </c:pt>
                      <c:pt idx="147">
                        <c:v>21.141999999999999</c:v>
                      </c:pt>
                      <c:pt idx="148">
                        <c:v>20.981999999999999</c:v>
                      </c:pt>
                      <c:pt idx="149">
                        <c:v>20.849</c:v>
                      </c:pt>
                      <c:pt idx="150">
                        <c:v>20.760999999999999</c:v>
                      </c:pt>
                      <c:pt idx="151">
                        <c:v>20.574000000000002</c:v>
                      </c:pt>
                      <c:pt idx="152">
                        <c:v>20.658999999999999</c:v>
                      </c:pt>
                      <c:pt idx="153">
                        <c:v>20.773</c:v>
                      </c:pt>
                      <c:pt idx="154">
                        <c:v>21.321000000000002</c:v>
                      </c:pt>
                      <c:pt idx="155">
                        <c:v>22.004000000000001</c:v>
                      </c:pt>
                      <c:pt idx="156">
                        <c:v>23.045000000000002</c:v>
                      </c:pt>
                      <c:pt idx="157">
                        <c:v>23.98</c:v>
                      </c:pt>
                      <c:pt idx="158">
                        <c:v>24.962</c:v>
                      </c:pt>
                      <c:pt idx="159">
                        <c:v>25.347999999999999</c:v>
                      </c:pt>
                      <c:pt idx="160">
                        <c:v>25.603000000000002</c:v>
                      </c:pt>
                      <c:pt idx="161">
                        <c:v>25.646999999999998</c:v>
                      </c:pt>
                      <c:pt idx="162">
                        <c:v>25.614999999999998</c:v>
                      </c:pt>
                      <c:pt idx="163">
                        <c:v>25.52</c:v>
                      </c:pt>
                      <c:pt idx="164">
                        <c:v>25.370999999999999</c:v>
                      </c:pt>
                      <c:pt idx="165">
                        <c:v>25.151</c:v>
                      </c:pt>
                      <c:pt idx="166">
                        <c:v>24.983000000000001</c:v>
                      </c:pt>
                      <c:pt idx="167">
                        <c:v>24.821000000000002</c:v>
                      </c:pt>
                      <c:pt idx="168">
                        <c:v>24.902999999999999</c:v>
                      </c:pt>
                      <c:pt idx="169">
                        <c:v>24.765999999999998</c:v>
                      </c:pt>
                      <c:pt idx="170">
                        <c:v>24.56</c:v>
                      </c:pt>
                      <c:pt idx="171">
                        <c:v>24.212</c:v>
                      </c:pt>
                      <c:pt idx="172">
                        <c:v>24.053999999999998</c:v>
                      </c:pt>
                      <c:pt idx="173">
                        <c:v>23.850999999999999</c:v>
                      </c:pt>
                      <c:pt idx="174">
                        <c:v>24.335000000000001</c:v>
                      </c:pt>
                      <c:pt idx="175">
                        <c:v>24.567</c:v>
                      </c:pt>
                      <c:pt idx="176">
                        <c:v>25.18</c:v>
                      </c:pt>
                      <c:pt idx="177">
                        <c:v>25.259</c:v>
                      </c:pt>
                      <c:pt idx="178">
                        <c:v>25.683</c:v>
                      </c:pt>
                      <c:pt idx="179">
                        <c:v>25.96</c:v>
                      </c:pt>
                      <c:pt idx="180">
                        <c:v>25.995000000000001</c:v>
                      </c:pt>
                      <c:pt idx="181">
                        <c:v>25.92</c:v>
                      </c:pt>
                      <c:pt idx="182">
                        <c:v>25.742999999999999</c:v>
                      </c:pt>
                      <c:pt idx="183">
                        <c:v>25.536000000000001</c:v>
                      </c:pt>
                      <c:pt idx="184">
                        <c:v>24.937000000000001</c:v>
                      </c:pt>
                      <c:pt idx="185">
                        <c:v>24.268999999999998</c:v>
                      </c:pt>
                      <c:pt idx="186">
                        <c:v>23.564</c:v>
                      </c:pt>
                      <c:pt idx="187">
                        <c:v>22.553999999999998</c:v>
                      </c:pt>
                      <c:pt idx="188">
                        <c:v>21.561</c:v>
                      </c:pt>
                      <c:pt idx="189">
                        <c:v>20.707000000000001</c:v>
                      </c:pt>
                      <c:pt idx="190">
                        <c:v>20.122</c:v>
                      </c:pt>
                      <c:pt idx="191">
                        <c:v>19.821999999999999</c:v>
                      </c:pt>
                      <c:pt idx="192">
                        <c:v>19.919</c:v>
                      </c:pt>
                      <c:pt idx="193">
                        <c:v>20.135999999999999</c:v>
                      </c:pt>
                      <c:pt idx="194">
                        <c:v>20.2</c:v>
                      </c:pt>
                      <c:pt idx="195">
                        <c:v>20.135000000000002</c:v>
                      </c:pt>
                      <c:pt idx="196">
                        <c:v>20.207000000000001</c:v>
                      </c:pt>
                      <c:pt idx="197">
                        <c:v>20.315000000000001</c:v>
                      </c:pt>
                      <c:pt idx="198">
                        <c:v>20.468</c:v>
                      </c:pt>
                      <c:pt idx="199">
                        <c:v>20.52</c:v>
                      </c:pt>
                      <c:pt idx="200">
                        <c:v>21.308</c:v>
                      </c:pt>
                      <c:pt idx="201">
                        <c:v>21.026</c:v>
                      </c:pt>
                      <c:pt idx="202">
                        <c:v>21.414999999999999</c:v>
                      </c:pt>
                      <c:pt idx="203">
                        <c:v>20.861000000000001</c:v>
                      </c:pt>
                      <c:pt idx="204">
                        <c:v>20.323</c:v>
                      </c:pt>
                      <c:pt idx="205">
                        <c:v>21.196999999999999</c:v>
                      </c:pt>
                      <c:pt idx="206">
                        <c:v>22.134</c:v>
                      </c:pt>
                      <c:pt idx="207">
                        <c:v>22.74</c:v>
                      </c:pt>
                      <c:pt idx="208">
                        <c:v>23.687999999999999</c:v>
                      </c:pt>
                      <c:pt idx="209">
                        <c:v>24.26</c:v>
                      </c:pt>
                      <c:pt idx="210">
                        <c:v>24.161000000000001</c:v>
                      </c:pt>
                      <c:pt idx="211">
                        <c:v>24.29</c:v>
                      </c:pt>
                      <c:pt idx="212">
                        <c:v>24.466000000000001</c:v>
                      </c:pt>
                      <c:pt idx="213">
                        <c:v>24.548999999999999</c:v>
                      </c:pt>
                      <c:pt idx="214">
                        <c:v>24.420999999999999</c:v>
                      </c:pt>
                      <c:pt idx="215">
                        <c:v>24.463999999999999</c:v>
                      </c:pt>
                      <c:pt idx="216">
                        <c:v>24.81</c:v>
                      </c:pt>
                      <c:pt idx="217">
                        <c:v>24.876999999999999</c:v>
                      </c:pt>
                      <c:pt idx="218">
                        <c:v>24.606999999999999</c:v>
                      </c:pt>
                      <c:pt idx="219">
                        <c:v>24.463000000000001</c:v>
                      </c:pt>
                      <c:pt idx="220">
                        <c:v>24.443999999999999</c:v>
                      </c:pt>
                      <c:pt idx="221">
                        <c:v>24.568000000000001</c:v>
                      </c:pt>
                      <c:pt idx="222">
                        <c:v>24.855</c:v>
                      </c:pt>
                      <c:pt idx="223">
                        <c:v>24.751000000000001</c:v>
                      </c:pt>
                      <c:pt idx="224">
                        <c:v>25.018999999999998</c:v>
                      </c:pt>
                      <c:pt idx="225">
                        <c:v>25.492999999999999</c:v>
                      </c:pt>
                      <c:pt idx="226">
                        <c:v>24.652999999999999</c:v>
                      </c:pt>
                      <c:pt idx="227">
                        <c:v>24.381</c:v>
                      </c:pt>
                      <c:pt idx="228">
                        <c:v>24.209</c:v>
                      </c:pt>
                      <c:pt idx="229">
                        <c:v>24.081</c:v>
                      </c:pt>
                      <c:pt idx="230">
                        <c:v>23.196999999999999</c:v>
                      </c:pt>
                      <c:pt idx="231">
                        <c:v>22.486000000000001</c:v>
                      </c:pt>
                      <c:pt idx="232">
                        <c:v>22.231999999999999</c:v>
                      </c:pt>
                      <c:pt idx="233">
                        <c:v>22.504999999999999</c:v>
                      </c:pt>
                      <c:pt idx="234">
                        <c:v>22.777999999999999</c:v>
                      </c:pt>
                      <c:pt idx="235">
                        <c:v>21.658000000000001</c:v>
                      </c:pt>
                      <c:pt idx="236">
                        <c:v>20.981999999999999</c:v>
                      </c:pt>
                      <c:pt idx="237">
                        <c:v>19.670999999999999</c:v>
                      </c:pt>
                      <c:pt idx="238">
                        <c:v>19.335999999999999</c:v>
                      </c:pt>
                      <c:pt idx="239">
                        <c:v>18.888000000000002</c:v>
                      </c:pt>
                      <c:pt idx="240">
                        <c:v>18.315999999999999</c:v>
                      </c:pt>
                      <c:pt idx="241">
                        <c:v>18.484999999999999</c:v>
                      </c:pt>
                      <c:pt idx="242">
                        <c:v>18.114999999999998</c:v>
                      </c:pt>
                      <c:pt idx="243">
                        <c:v>17.800999999999998</c:v>
                      </c:pt>
                      <c:pt idx="244">
                        <c:v>17.506</c:v>
                      </c:pt>
                      <c:pt idx="245">
                        <c:v>17.375</c:v>
                      </c:pt>
                      <c:pt idx="246">
                        <c:v>17.423999999999999</c:v>
                      </c:pt>
                      <c:pt idx="247">
                        <c:v>17.286000000000001</c:v>
                      </c:pt>
                      <c:pt idx="248">
                        <c:v>17.748999999999999</c:v>
                      </c:pt>
                      <c:pt idx="249">
                        <c:v>17.655999999999999</c:v>
                      </c:pt>
                      <c:pt idx="250">
                        <c:v>18.436</c:v>
                      </c:pt>
                      <c:pt idx="251">
                        <c:v>18.849</c:v>
                      </c:pt>
                      <c:pt idx="252">
                        <c:v>19.965</c:v>
                      </c:pt>
                      <c:pt idx="253">
                        <c:v>20.244</c:v>
                      </c:pt>
                      <c:pt idx="254">
                        <c:v>20.655999999999999</c:v>
                      </c:pt>
                      <c:pt idx="255">
                        <c:v>21.446999999999999</c:v>
                      </c:pt>
                      <c:pt idx="256">
                        <c:v>21.702000000000002</c:v>
                      </c:pt>
                      <c:pt idx="257">
                        <c:v>21.9</c:v>
                      </c:pt>
                      <c:pt idx="258">
                        <c:v>23.216999999999999</c:v>
                      </c:pt>
                      <c:pt idx="259">
                        <c:v>23.498000000000001</c:v>
                      </c:pt>
                      <c:pt idx="260">
                        <c:v>23.193999999999999</c:v>
                      </c:pt>
                      <c:pt idx="261">
                        <c:v>22.35</c:v>
                      </c:pt>
                      <c:pt idx="262">
                        <c:v>22.071999999999999</c:v>
                      </c:pt>
                      <c:pt idx="263">
                        <c:v>21.591000000000001</c:v>
                      </c:pt>
                      <c:pt idx="264">
                        <c:v>20.908000000000001</c:v>
                      </c:pt>
                      <c:pt idx="265">
                        <c:v>21.14</c:v>
                      </c:pt>
                      <c:pt idx="266">
                        <c:v>23.015999999999998</c:v>
                      </c:pt>
                      <c:pt idx="267">
                        <c:v>23.393000000000001</c:v>
                      </c:pt>
                      <c:pt idx="268">
                        <c:v>23.033000000000001</c:v>
                      </c:pt>
                      <c:pt idx="269">
                        <c:v>23.248999999999999</c:v>
                      </c:pt>
                      <c:pt idx="270">
                        <c:v>23.315000000000001</c:v>
                      </c:pt>
                      <c:pt idx="271">
                        <c:v>23.568999999999999</c:v>
                      </c:pt>
                      <c:pt idx="272">
                        <c:v>23.72</c:v>
                      </c:pt>
                      <c:pt idx="273">
                        <c:v>23.581</c:v>
                      </c:pt>
                      <c:pt idx="274">
                        <c:v>23.466000000000001</c:v>
                      </c:pt>
                      <c:pt idx="275">
                        <c:v>23.768000000000001</c:v>
                      </c:pt>
                      <c:pt idx="276">
                        <c:v>24.094000000000001</c:v>
                      </c:pt>
                      <c:pt idx="277">
                        <c:v>23.715</c:v>
                      </c:pt>
                      <c:pt idx="278">
                        <c:v>22.901</c:v>
                      </c:pt>
                      <c:pt idx="279">
                        <c:v>21.916</c:v>
                      </c:pt>
                      <c:pt idx="280">
                        <c:v>22.131</c:v>
                      </c:pt>
                      <c:pt idx="281">
                        <c:v>21.265000000000001</c:v>
                      </c:pt>
                      <c:pt idx="282">
                        <c:v>22.231000000000002</c:v>
                      </c:pt>
                      <c:pt idx="283">
                        <c:v>21.571000000000002</c:v>
                      </c:pt>
                      <c:pt idx="284">
                        <c:v>20.919</c:v>
                      </c:pt>
                      <c:pt idx="285">
                        <c:v>19.34</c:v>
                      </c:pt>
                      <c:pt idx="286">
                        <c:v>18.277000000000001</c:v>
                      </c:pt>
                      <c:pt idx="287">
                        <c:v>17.495000000000001</c:v>
                      </c:pt>
                      <c:pt idx="288">
                        <c:v>17.558</c:v>
                      </c:pt>
                      <c:pt idx="289">
                        <c:v>17.887</c:v>
                      </c:pt>
                      <c:pt idx="290">
                        <c:v>16.983000000000001</c:v>
                      </c:pt>
                      <c:pt idx="291">
                        <c:v>16.286999999999999</c:v>
                      </c:pt>
                      <c:pt idx="292">
                        <c:v>15.656000000000001</c:v>
                      </c:pt>
                      <c:pt idx="293">
                        <c:v>15.535</c:v>
                      </c:pt>
                      <c:pt idx="294">
                        <c:v>15.929</c:v>
                      </c:pt>
                      <c:pt idx="295">
                        <c:v>16.465</c:v>
                      </c:pt>
                      <c:pt idx="296">
                        <c:v>17.68</c:v>
                      </c:pt>
                      <c:pt idx="297">
                        <c:v>18.029</c:v>
                      </c:pt>
                      <c:pt idx="298">
                        <c:v>18.623999999999999</c:v>
                      </c:pt>
                      <c:pt idx="299">
                        <c:v>19.349</c:v>
                      </c:pt>
                      <c:pt idx="300">
                        <c:v>20.372</c:v>
                      </c:pt>
                      <c:pt idx="301">
                        <c:v>21.356999999999999</c:v>
                      </c:pt>
                      <c:pt idx="302">
                        <c:v>22.213000000000001</c:v>
                      </c:pt>
                      <c:pt idx="303">
                        <c:v>22.643999999999998</c:v>
                      </c:pt>
                      <c:pt idx="304">
                        <c:v>22.881</c:v>
                      </c:pt>
                      <c:pt idx="305">
                        <c:v>22.998999999999999</c:v>
                      </c:pt>
                      <c:pt idx="306">
                        <c:v>23.039000000000001</c:v>
                      </c:pt>
                      <c:pt idx="307">
                        <c:v>22.956</c:v>
                      </c:pt>
                      <c:pt idx="308">
                        <c:v>22.77</c:v>
                      </c:pt>
                      <c:pt idx="309">
                        <c:v>22.643000000000001</c:v>
                      </c:pt>
                      <c:pt idx="310">
                        <c:v>22.669</c:v>
                      </c:pt>
                      <c:pt idx="311">
                        <c:v>22.556999999999999</c:v>
                      </c:pt>
                      <c:pt idx="312">
                        <c:v>22.428999999999998</c:v>
                      </c:pt>
                      <c:pt idx="313">
                        <c:v>22.263999999999999</c:v>
                      </c:pt>
                      <c:pt idx="314">
                        <c:v>22.238</c:v>
                      </c:pt>
                      <c:pt idx="315">
                        <c:v>22.138000000000002</c:v>
                      </c:pt>
                      <c:pt idx="316">
                        <c:v>22.257999999999999</c:v>
                      </c:pt>
                      <c:pt idx="317">
                        <c:v>22.414999999999999</c:v>
                      </c:pt>
                      <c:pt idx="318">
                        <c:v>22.693999999999999</c:v>
                      </c:pt>
                      <c:pt idx="319">
                        <c:v>23.207999999999998</c:v>
                      </c:pt>
                      <c:pt idx="320">
                        <c:v>23.675999999999998</c:v>
                      </c:pt>
                      <c:pt idx="321">
                        <c:v>24.212</c:v>
                      </c:pt>
                      <c:pt idx="322">
                        <c:v>24.010999999999999</c:v>
                      </c:pt>
                      <c:pt idx="323">
                        <c:v>23.937999999999999</c:v>
                      </c:pt>
                      <c:pt idx="324">
                        <c:v>23.635999999999999</c:v>
                      </c:pt>
                      <c:pt idx="325">
                        <c:v>23.576000000000001</c:v>
                      </c:pt>
                      <c:pt idx="326">
                        <c:v>23.361999999999998</c:v>
                      </c:pt>
                      <c:pt idx="327">
                        <c:v>23.317</c:v>
                      </c:pt>
                      <c:pt idx="328">
                        <c:v>23.026</c:v>
                      </c:pt>
                      <c:pt idx="329">
                        <c:v>22.501999999999999</c:v>
                      </c:pt>
                      <c:pt idx="330">
                        <c:v>22.172000000000001</c:v>
                      </c:pt>
                      <c:pt idx="331">
                        <c:v>20.908999999999999</c:v>
                      </c:pt>
                      <c:pt idx="332">
                        <c:v>20.516999999999999</c:v>
                      </c:pt>
                      <c:pt idx="333">
                        <c:v>19.704999999999998</c:v>
                      </c:pt>
                      <c:pt idx="334">
                        <c:v>19.942</c:v>
                      </c:pt>
                      <c:pt idx="335">
                        <c:v>19.263000000000002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DA8F-448A-90D4-5C91F3507A39}"/>
                  </c:ext>
                </c:extLst>
              </c15:ser>
            </c15:filteredLineSeries>
          </c:ext>
        </c:extLst>
      </c:lineChart>
      <c:catAx>
        <c:axId val="1947591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0517456"/>
        <c:crosses val="autoZero"/>
        <c:auto val="1"/>
        <c:lblAlgn val="ctr"/>
        <c:lblOffset val="100"/>
        <c:noMultiLvlLbl val="0"/>
      </c:catAx>
      <c:valAx>
        <c:axId val="480517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>
                    <a:latin typeface="Tenorite" panose="00000500000000000000" pitchFamily="2" charset="0"/>
                  </a:rPr>
                  <a:t>gw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47591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'Peak gas demand for power fig 9'!$C$4</c:f>
              <c:strCache>
                <c:ptCount val="1"/>
                <c:pt idx="0">
                  <c:v>Winter 2023/24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'Peak gas demand for power fig 9'!$D$2:$J$2</c:f>
              <c:strCache>
                <c:ptCount val="7"/>
                <c:pt idx="0">
                  <c:v>D-3</c:v>
                </c:pt>
                <c:pt idx="1">
                  <c:v>D-2</c:v>
                </c:pt>
                <c:pt idx="2">
                  <c:v>D-1</c:v>
                </c:pt>
                <c:pt idx="3">
                  <c:v>D</c:v>
                </c:pt>
                <c:pt idx="4">
                  <c:v>D+1</c:v>
                </c:pt>
                <c:pt idx="5">
                  <c:v>D+2</c:v>
                </c:pt>
                <c:pt idx="6">
                  <c:v>D+3</c:v>
                </c:pt>
              </c:strCache>
            </c:strRef>
          </c:cat>
          <c:val>
            <c:numRef>
              <c:f>'Peak gas demand for power fig 9'!$D$4:$J$4</c:f>
              <c:numCache>
                <c:formatCode>0</c:formatCode>
                <c:ptCount val="7"/>
                <c:pt idx="0">
                  <c:v>73.948179999999965</c:v>
                </c:pt>
                <c:pt idx="1">
                  <c:v>92.384469999978748</c:v>
                </c:pt>
                <c:pt idx="2">
                  <c:v>102.40203999999504</c:v>
                </c:pt>
                <c:pt idx="3">
                  <c:v>102.57527000001315</c:v>
                </c:pt>
                <c:pt idx="4">
                  <c:v>84.233219999990368</c:v>
                </c:pt>
                <c:pt idx="5">
                  <c:v>60.851760000010529</c:v>
                </c:pt>
                <c:pt idx="6">
                  <c:v>63.480979999986538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5C-4B9B-87FF-93546058692A}"/>
            </c:ext>
          </c:extLst>
        </c:ser>
        <c:ser>
          <c:idx val="2"/>
          <c:order val="2"/>
          <c:tx>
            <c:strRef>
              <c:f>'Peak gas demand for power fig 9'!$C$5</c:f>
              <c:strCache>
                <c:ptCount val="1"/>
                <c:pt idx="0">
                  <c:v>Winter 2024/25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'Peak gas demand for power fig 9'!$D$2:$J$2</c:f>
              <c:strCache>
                <c:ptCount val="7"/>
                <c:pt idx="0">
                  <c:v>D-3</c:v>
                </c:pt>
                <c:pt idx="1">
                  <c:v>D-2</c:v>
                </c:pt>
                <c:pt idx="2">
                  <c:v>D-1</c:v>
                </c:pt>
                <c:pt idx="3">
                  <c:v>D</c:v>
                </c:pt>
                <c:pt idx="4">
                  <c:v>D+1</c:v>
                </c:pt>
                <c:pt idx="5">
                  <c:v>D+2</c:v>
                </c:pt>
                <c:pt idx="6">
                  <c:v>D+3</c:v>
                </c:pt>
              </c:strCache>
            </c:strRef>
          </c:cat>
          <c:val>
            <c:numRef>
              <c:f>'Peak gas demand for power fig 9'!$D$5:$J$5</c:f>
              <c:numCache>
                <c:formatCode>0</c:formatCode>
                <c:ptCount val="7"/>
                <c:pt idx="0">
                  <c:v>51.937056119616521</c:v>
                </c:pt>
                <c:pt idx="1">
                  <c:v>91.460014607917941</c:v>
                </c:pt>
                <c:pt idx="2">
                  <c:v>105.77121082223853</c:v>
                </c:pt>
                <c:pt idx="3">
                  <c:v>107.44575977549015</c:v>
                </c:pt>
                <c:pt idx="4">
                  <c:v>93.391612374751517</c:v>
                </c:pt>
                <c:pt idx="5">
                  <c:v>39.190419319967333</c:v>
                </c:pt>
                <c:pt idx="6">
                  <c:v>18.276955713942769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5C-4B9B-87FF-93546058692A}"/>
            </c:ext>
          </c:extLst>
        </c:ser>
        <c:ser>
          <c:idx val="3"/>
          <c:order val="3"/>
          <c:tx>
            <c:strRef>
              <c:f>'Peak gas demand for power fig 9'!$C$6</c:f>
              <c:strCache>
                <c:ptCount val="1"/>
                <c:pt idx="0">
                  <c:v>Winter 2025/26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'Peak gas demand for power fig 9'!$D$2:$J$2</c:f>
              <c:strCache>
                <c:ptCount val="7"/>
                <c:pt idx="0">
                  <c:v>D-3</c:v>
                </c:pt>
                <c:pt idx="1">
                  <c:v>D-2</c:v>
                </c:pt>
                <c:pt idx="2">
                  <c:v>D-1</c:v>
                </c:pt>
                <c:pt idx="3">
                  <c:v>D</c:v>
                </c:pt>
                <c:pt idx="4">
                  <c:v>D+1</c:v>
                </c:pt>
                <c:pt idx="5">
                  <c:v>D+2</c:v>
                </c:pt>
                <c:pt idx="6">
                  <c:v>D+3</c:v>
                </c:pt>
              </c:strCache>
            </c:strRef>
          </c:cat>
          <c:val>
            <c:numRef>
              <c:f>'Peak gas demand for power fig 9'!$D$6:$J$6</c:f>
              <c:numCache>
                <c:formatCode>0</c:formatCode>
                <c:ptCount val="7"/>
                <c:pt idx="0">
                  <c:v>23.130000000000003</c:v>
                </c:pt>
                <c:pt idx="1">
                  <c:v>23.380000000000003</c:v>
                </c:pt>
                <c:pt idx="2">
                  <c:v>60.63</c:v>
                </c:pt>
                <c:pt idx="3">
                  <c:v>103.07000000000001</c:v>
                </c:pt>
                <c:pt idx="4">
                  <c:v>80.719999999999985</c:v>
                </c:pt>
                <c:pt idx="5">
                  <c:v>77.91</c:v>
                </c:pt>
                <c:pt idx="6">
                  <c:v>81.949999999999989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95C-4B9B-87FF-9354605869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42155040"/>
        <c:axId val="1042162720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'Peak gas demand for power fig 9'!$C$3</c15:sqref>
                        </c15:formulaRef>
                      </c:ext>
                    </c:extLst>
                    <c:strCache>
                      <c:ptCount val="1"/>
                      <c:pt idx="0">
                        <c:v>Winter 2022/23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'Peak gas demand for power fig 9'!$D$2:$J$2</c15:sqref>
                        </c15:formulaRef>
                      </c:ext>
                    </c:extLst>
                    <c:strCache>
                      <c:ptCount val="7"/>
                      <c:pt idx="0">
                        <c:v>D-3</c:v>
                      </c:pt>
                      <c:pt idx="1">
                        <c:v>D-2</c:v>
                      </c:pt>
                      <c:pt idx="2">
                        <c:v>D-1</c:v>
                      </c:pt>
                      <c:pt idx="3">
                        <c:v>D</c:v>
                      </c:pt>
                      <c:pt idx="4">
                        <c:v>D+1</c:v>
                      </c:pt>
                      <c:pt idx="5">
                        <c:v>D+2</c:v>
                      </c:pt>
                      <c:pt idx="6">
                        <c:v>D+3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'Peak gas demand for power fig 9'!$D$3:$J$3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90.520360000016382</c:v>
                      </c:pt>
                      <c:pt idx="1">
                        <c:v>88.085069999996634</c:v>
                      </c:pt>
                      <c:pt idx="2">
                        <c:v>94.256669999981824</c:v>
                      </c:pt>
                      <c:pt idx="3">
                        <c:v>100.80098000002485</c:v>
                      </c:pt>
                      <c:pt idx="4">
                        <c:v>95.608420000010355</c:v>
                      </c:pt>
                      <c:pt idx="5">
                        <c:v>90.691009999988736</c:v>
                      </c:pt>
                      <c:pt idx="6">
                        <c:v>93.973750000037114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795C-4B9B-87FF-93546058692A}"/>
                  </c:ext>
                </c:extLst>
              </c15:ser>
            </c15:filteredLineSeries>
          </c:ext>
        </c:extLst>
      </c:lineChart>
      <c:catAx>
        <c:axId val="1042155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042162720"/>
        <c:crosses val="autoZero"/>
        <c:auto val="1"/>
        <c:lblAlgn val="ctr"/>
        <c:lblOffset val="100"/>
        <c:noMultiLvlLbl val="0"/>
      </c:catAx>
      <c:valAx>
        <c:axId val="104216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latin typeface="Tenorite" panose="00000500000000000000" pitchFamily="2" charset="0"/>
                  </a:rPr>
                  <a:t>mcm/d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042155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284011373578303"/>
          <c:y val="8.711817202752110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'GB delivered LNG fig 11'!$D$24</c:f>
              <c:strCache>
                <c:ptCount val="1"/>
                <c:pt idx="0">
                  <c:v>2024/25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AEA-4B78-B12F-DB920C775BE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BAEA-4B78-B12F-DB920C775BE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AEA-4B78-B12F-DB920C775BEE}"/>
              </c:ext>
            </c:extLst>
          </c:dPt>
          <c:dLbls>
            <c:dLbl>
              <c:idx val="0"/>
              <c:layout>
                <c:manualLayout>
                  <c:x val="0.14353718285214337"/>
                  <c:y val="4.6731655786715266E-2"/>
                </c:manualLayout>
              </c:layout>
              <c:tx>
                <c:rich>
                  <a:bodyPr/>
                  <a:lstStyle/>
                  <a:p>
                    <a:fld id="{3B1F1946-B235-4CDD-8335-FBAAC567FAAE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402DD5A2-92D4-4E80-A023-F7FB97040C1D}" type="PERCENTAGE">
                      <a:rPr lang="en-US"/>
                      <a:pPr/>
                      <a:t>[PERCENTAGE]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BAEA-4B78-B12F-DB920C775BEE}"/>
                </c:ext>
              </c:extLst>
            </c:dLbl>
            <c:dLbl>
              <c:idx val="1"/>
              <c:layout>
                <c:manualLayout>
                  <c:x val="-0.16806758530183727"/>
                  <c:y val="9.6777999574698681E-2"/>
                </c:manualLayout>
              </c:layout>
              <c:tx>
                <c:rich>
                  <a:bodyPr/>
                  <a:lstStyle/>
                  <a:p>
                    <a:fld id="{4F732C80-8D59-466B-B25D-5421D02CA0A3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41BE45FF-221C-4874-AADE-4712880F0A8C}" type="PERCENTAGE">
                      <a:rPr lang="en-US"/>
                      <a:pPr/>
                      <a:t>[PERCENTAGE]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BAEA-4B78-B12F-DB920C775BEE}"/>
                </c:ext>
              </c:extLst>
            </c:dLbl>
            <c:dLbl>
              <c:idx val="2"/>
              <c:layout>
                <c:manualLayout>
                  <c:x val="-9.0277559055118167E-2"/>
                  <c:y val="-0.15568261652145821"/>
                </c:manualLayout>
              </c:layout>
              <c:tx>
                <c:rich>
                  <a:bodyPr/>
                  <a:lstStyle/>
                  <a:p>
                    <a:fld id="{80997BF1-5288-4DAA-99FE-77F578D60C11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B266EEA7-8D5B-4C19-A130-83B769F4A81A}" type="PERCENTAGE">
                      <a:rPr lang="en-US"/>
                      <a:pPr/>
                      <a:t>[PERCENTAGE]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BAEA-4B78-B12F-DB920C775BEE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cat>
            <c:strRef>
              <c:f>'GB delivered LNG fig 11'!$C$25:$C$27</c:f>
              <c:strCache>
                <c:ptCount val="3"/>
                <c:pt idx="0">
                  <c:v>US</c:v>
                </c:pt>
                <c:pt idx="1">
                  <c:v>Other</c:v>
                </c:pt>
                <c:pt idx="2">
                  <c:v>Qatar</c:v>
                </c:pt>
              </c:strCache>
            </c:strRef>
          </c:cat>
          <c:val>
            <c:numRef>
              <c:f>'GB delivered LNG fig 11'!$D$25:$D$27</c:f>
              <c:numCache>
                <c:formatCode>0.0</c:formatCode>
                <c:ptCount val="3"/>
                <c:pt idx="0">
                  <c:v>7.824600000000002</c:v>
                </c:pt>
                <c:pt idx="1">
                  <c:v>2.1942000000000021</c:v>
                </c:pt>
                <c:pt idx="2">
                  <c:v>0.42779999999999996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'GB delivered LNG fig 11'!$D$42:$D$44</c15:f>
                <c15:dlblRangeCache>
                  <c:ptCount val="3"/>
                  <c:pt idx="0">
                    <c:v>7.8 bcm</c:v>
                  </c:pt>
                  <c:pt idx="1">
                    <c:v>2.2 bcm</c:v>
                  </c:pt>
                  <c:pt idx="2">
                    <c:v>0.4 bcm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BAEA-4B78-B12F-DB920C775B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'GB delivered LNG fig 11'!$E$24</c:f>
              <c:strCache>
                <c:ptCount val="1"/>
                <c:pt idx="0">
                  <c:v>2025/26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8E1-4ED9-A9C9-1740389916A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8E1-4ED9-A9C9-1740389916A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8E1-4ED9-A9C9-1740389916AA}"/>
              </c:ext>
            </c:extLst>
          </c:dPt>
          <c:dLbls>
            <c:dLbl>
              <c:idx val="0"/>
              <c:layout>
                <c:manualLayout>
                  <c:x val="0.16944444444444445"/>
                  <c:y val="-4.3559086013760552E-3"/>
                </c:manualLayout>
              </c:layout>
              <c:tx>
                <c:rich>
                  <a:bodyPr/>
                  <a:lstStyle/>
                  <a:p>
                    <a:fld id="{8270C517-525B-42CB-B036-7AC96A594B14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74CA12A1-1086-49D9-9EC0-E6E0DACF1C77}" type="PERCENTAGE">
                      <a:rPr lang="en-US"/>
                      <a:pPr/>
                      <a:t>[PERCENTAGE]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38E1-4ED9-A9C9-1740389916AA}"/>
                </c:ext>
              </c:extLst>
            </c:dLbl>
            <c:dLbl>
              <c:idx val="1"/>
              <c:layout>
                <c:manualLayout>
                  <c:x val="-0.11666666666666667"/>
                  <c:y val="-6.9694537622016883E-2"/>
                </c:manualLayout>
              </c:layout>
              <c:tx>
                <c:rich>
                  <a:bodyPr/>
                  <a:lstStyle/>
                  <a:p>
                    <a:fld id="{C6A0C9C1-5868-4D00-9C3F-3F9F2DF4A45B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E37C7CAA-D61E-4407-8E5A-C1F3C437ADB8}" type="PERCENTAGE">
                      <a:rPr lang="en-US"/>
                      <a:pPr/>
                      <a:t>[PERCENTAGE]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38E1-4ED9-A9C9-1740389916AA}"/>
                </c:ext>
              </c:extLst>
            </c:dLbl>
            <c:dLbl>
              <c:idx val="2"/>
              <c:layout>
                <c:manualLayout>
                  <c:x val="0.1"/>
                  <c:y val="-0.14374498384540985"/>
                </c:manualLayout>
              </c:layout>
              <c:tx>
                <c:rich>
                  <a:bodyPr/>
                  <a:lstStyle/>
                  <a:p>
                    <a:fld id="{D49AF7B7-CAD1-4A7D-B144-B35DF2B8EFC2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57098B21-DA7E-43BD-9362-D4DF41C26AD2}" type="PERCENTAGE">
                      <a:rPr lang="en-US"/>
                      <a:pPr/>
                      <a:t>[PERCENTAGE]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38E1-4ED9-A9C9-1740389916A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cat>
            <c:strRef>
              <c:f>'GB delivered LNG fig 11'!$C$25:$C$27</c:f>
              <c:strCache>
                <c:ptCount val="3"/>
                <c:pt idx="0">
                  <c:v>US</c:v>
                </c:pt>
                <c:pt idx="1">
                  <c:v>Other</c:v>
                </c:pt>
                <c:pt idx="2">
                  <c:v>Qatar</c:v>
                </c:pt>
              </c:strCache>
            </c:strRef>
          </c:cat>
          <c:val>
            <c:numRef>
              <c:f>'GB delivered LNG fig 11'!$E$25:$E$27</c:f>
              <c:numCache>
                <c:formatCode>0.0</c:formatCode>
                <c:ptCount val="3"/>
                <c:pt idx="0">
                  <c:v>9.2184000000000079</c:v>
                </c:pt>
                <c:pt idx="1">
                  <c:v>1.6560000000000064</c:v>
                </c:pt>
                <c:pt idx="2">
                  <c:v>0.5796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'GB delivered LNG fig 11'!$D$46:$D$48</c15:f>
                <c15:dlblRangeCache>
                  <c:ptCount val="3"/>
                  <c:pt idx="0">
                    <c:v>9.2 bcm</c:v>
                  </c:pt>
                  <c:pt idx="1">
                    <c:v>1.7 bcm</c:v>
                  </c:pt>
                  <c:pt idx="2">
                    <c:v>0.6 bcm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6-38E1-4ED9-A9C9-1740389916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'LNG liquefaction cap Fig 12'!$C$5</c:f>
              <c:strCache>
                <c:ptCount val="1"/>
                <c:pt idx="0">
                  <c:v>United Arab Emirates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'LNG liquefaction cap Fig 12'!$D$4:$I$4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'LNG liquefaction cap Fig 12'!$D$5:$I$5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3.3</c:v>
                </c:pt>
                <c:pt idx="4">
                  <c:v>9.8000000000000007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BB-4B0C-AD39-BE95A06D5DE6}"/>
            </c:ext>
          </c:extLst>
        </c:ser>
        <c:ser>
          <c:idx val="1"/>
          <c:order val="1"/>
          <c:tx>
            <c:strRef>
              <c:f>'LNG liquefaction cap Fig 12'!$C$6</c:f>
              <c:strCache>
                <c:ptCount val="1"/>
                <c:pt idx="0">
                  <c:v>United States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'LNG liquefaction cap Fig 12'!$D$4:$I$4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'LNG liquefaction cap Fig 12'!$D$6:$I$6</c:f>
              <c:numCache>
                <c:formatCode>General</c:formatCode>
                <c:ptCount val="6"/>
                <c:pt idx="0">
                  <c:v>20.399999999999999</c:v>
                </c:pt>
                <c:pt idx="1">
                  <c:v>20.100000000000001</c:v>
                </c:pt>
                <c:pt idx="2">
                  <c:v>27.8</c:v>
                </c:pt>
                <c:pt idx="3">
                  <c:v>48.4</c:v>
                </c:pt>
                <c:pt idx="4">
                  <c:v>34.1</c:v>
                </c:pt>
                <c:pt idx="5">
                  <c:v>20.9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BB-4B0C-AD39-BE95A06D5DE6}"/>
            </c:ext>
          </c:extLst>
        </c:ser>
        <c:ser>
          <c:idx val="2"/>
          <c:order val="2"/>
          <c:tx>
            <c:strRef>
              <c:f>'LNG liquefaction cap Fig 12'!$C$7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'LNG liquefaction cap Fig 12'!$D$4:$I$4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'LNG liquefaction cap Fig 12'!$D$7:$I$7</c:f>
              <c:numCache>
                <c:formatCode>General</c:formatCode>
                <c:ptCount val="6"/>
                <c:pt idx="0">
                  <c:v>2.4</c:v>
                </c:pt>
                <c:pt idx="1">
                  <c:v>4.5</c:v>
                </c:pt>
                <c:pt idx="2">
                  <c:v>2.5</c:v>
                </c:pt>
                <c:pt idx="3">
                  <c:v>7.3999999999999995</c:v>
                </c:pt>
                <c:pt idx="4">
                  <c:v>4.7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BB-4B0C-AD39-BE95A06D5DE6}"/>
            </c:ext>
          </c:extLst>
        </c:ser>
        <c:ser>
          <c:idx val="3"/>
          <c:order val="3"/>
          <c:tx>
            <c:strRef>
              <c:f>'LNG liquefaction cap Fig 12'!$C$8</c:f>
              <c:strCache>
                <c:ptCount val="1"/>
                <c:pt idx="0">
                  <c:v>Qatar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'LNG liquefaction cap Fig 12'!$D$4:$I$4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'LNG liquefaction cap Fig 12'!$D$8:$I$8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8.1999999999999993</c:v>
                </c:pt>
                <c:pt idx="3">
                  <c:v>25.9</c:v>
                </c:pt>
                <c:pt idx="4">
                  <c:v>24.5</c:v>
                </c:pt>
                <c:pt idx="5">
                  <c:v>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5BB-4B0C-AD39-BE95A06D5DE6}"/>
            </c:ext>
          </c:extLst>
        </c:ser>
        <c:ser>
          <c:idx val="4"/>
          <c:order val="4"/>
          <c:tx>
            <c:strRef>
              <c:f>'LNG liquefaction cap Fig 12'!$C$9</c:f>
              <c:strCache>
                <c:ptCount val="1"/>
                <c:pt idx="0">
                  <c:v>Mexico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'LNG liquefaction cap Fig 12'!$D$4:$I$4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'LNG liquefaction cap Fig 12'!$D$9:$I$9</c:f>
              <c:numCache>
                <c:formatCode>General</c:formatCode>
                <c:ptCount val="6"/>
                <c:pt idx="0">
                  <c:v>1.5</c:v>
                </c:pt>
                <c:pt idx="1">
                  <c:v>0.9</c:v>
                </c:pt>
                <c:pt idx="2">
                  <c:v>3.5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5BB-4B0C-AD39-BE95A06D5DE6}"/>
            </c:ext>
          </c:extLst>
        </c:ser>
        <c:ser>
          <c:idx val="5"/>
          <c:order val="5"/>
          <c:tx>
            <c:strRef>
              <c:f>'LNG liquefaction cap Fig 12'!$C$10</c:f>
              <c:strCache>
                <c:ptCount val="1"/>
                <c:pt idx="0">
                  <c:v>Mozambique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'LNG liquefaction cap Fig 12'!$D$4:$I$4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'LNG liquefaction cap Fig 12'!$D$10:$I$10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1.8</c:v>
                </c:pt>
                <c:pt idx="4">
                  <c:v>5.3</c:v>
                </c:pt>
                <c:pt idx="5">
                  <c:v>15.3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5BB-4B0C-AD39-BE95A06D5DE6}"/>
            </c:ext>
          </c:extLst>
        </c:ser>
        <c:ser>
          <c:idx val="6"/>
          <c:order val="6"/>
          <c:tx>
            <c:strRef>
              <c:f>'LNG liquefaction cap Fig 12'!$C$11</c:f>
              <c:strCache>
                <c:ptCount val="1"/>
                <c:pt idx="0">
                  <c:v>Nigeria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'LNG liquefaction cap Fig 12'!$D$4:$I$4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'LNG liquefaction cap Fig 12'!$D$11:$I$11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4.0999999999999996</c:v>
                </c:pt>
                <c:pt idx="3">
                  <c:v>6.8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5BB-4B0C-AD39-BE95A06D5DE6}"/>
            </c:ext>
          </c:extLst>
        </c:ser>
        <c:ser>
          <c:idx val="7"/>
          <c:order val="7"/>
          <c:tx>
            <c:strRef>
              <c:f>'LNG liquefaction cap Fig 12'!$C$12</c:f>
              <c:strCache>
                <c:ptCount val="1"/>
                <c:pt idx="0">
                  <c:v>Australia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'LNG liquefaction cap Fig 12'!$D$4:$I$4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'LNG liquefaction cap Fig 12'!$D$12:$I$12</c:f>
              <c:numCache>
                <c:formatCode>General</c:formatCode>
                <c:ptCount val="6"/>
                <c:pt idx="0">
                  <c:v>0</c:v>
                </c:pt>
                <c:pt idx="1">
                  <c:v>1.4</c:v>
                </c:pt>
                <c:pt idx="2">
                  <c:v>5.4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5BB-4B0C-AD39-BE95A06D5DE6}"/>
            </c:ext>
          </c:extLst>
        </c:ser>
        <c:ser>
          <c:idx val="8"/>
          <c:order val="8"/>
          <c:tx>
            <c:strRef>
              <c:f>'LNG liquefaction cap Fig 12'!$C$13</c:f>
              <c:strCache>
                <c:ptCount val="1"/>
                <c:pt idx="0">
                  <c:v>Canada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'LNG liquefaction cap Fig 12'!$D$4:$I$4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'LNG liquefaction cap Fig 12'!$D$13:$I$13</c:f>
              <c:numCache>
                <c:formatCode>General</c:formatCode>
                <c:ptCount val="6"/>
                <c:pt idx="0">
                  <c:v>3.7</c:v>
                </c:pt>
                <c:pt idx="1">
                  <c:v>14.8</c:v>
                </c:pt>
                <c:pt idx="2">
                  <c:v>0.5</c:v>
                </c:pt>
                <c:pt idx="3">
                  <c:v>1.1000000000000001</c:v>
                </c:pt>
                <c:pt idx="4">
                  <c:v>6</c:v>
                </c:pt>
                <c:pt idx="5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5BB-4B0C-AD39-BE95A06D5D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37961488"/>
        <c:axId val="337975888"/>
      </c:barChart>
      <c:catAx>
        <c:axId val="337961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37975888"/>
        <c:crosses val="autoZero"/>
        <c:auto val="1"/>
        <c:lblAlgn val="ctr"/>
        <c:lblOffset val="100"/>
        <c:noMultiLvlLbl val="0"/>
      </c:catAx>
      <c:valAx>
        <c:axId val="337975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latin typeface="Tenorite" panose="00000500000000000000" pitchFamily="2" charset="0"/>
                  </a:rPr>
                  <a:t>bcm/yr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37961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9833187518226889"/>
          <c:y val="0.76177012907191144"/>
          <c:w val="0.70470061856303046"/>
          <c:h val="0.213644744929317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'NPB-TFF fig 13'!$B$5</c:f>
              <c:strCache>
                <c:ptCount val="1"/>
                <c:pt idx="0">
                  <c:v>Future Monthly Contracts as of 27/02/2026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'NPB-TFF fig 13'!$A$6:$A$11</c:f>
              <c:strCache>
                <c:ptCount val="6"/>
                <c:pt idx="0">
                  <c:v>October</c:v>
                </c:pt>
                <c:pt idx="1">
                  <c:v>November</c:v>
                </c:pt>
                <c:pt idx="2">
                  <c:v>December</c:v>
                </c:pt>
                <c:pt idx="3">
                  <c:v>January</c:v>
                </c:pt>
                <c:pt idx="4">
                  <c:v>February</c:v>
                </c:pt>
                <c:pt idx="5">
                  <c:v>March</c:v>
                </c:pt>
              </c:strCache>
            </c:strRef>
          </c:cat>
          <c:val>
            <c:numRef>
              <c:f>'NPB-TFF fig 13'!$B$6:$B$11</c:f>
              <c:numCache>
                <c:formatCode>General</c:formatCode>
                <c:ptCount val="6"/>
                <c:pt idx="0">
                  <c:v>-3.0244</c:v>
                </c:pt>
                <c:pt idx="1">
                  <c:v>0.27080000000000837</c:v>
                </c:pt>
                <c:pt idx="2">
                  <c:v>2.3440000000000083</c:v>
                </c:pt>
                <c:pt idx="3">
                  <c:v>3.4680000000000035</c:v>
                </c:pt>
                <c:pt idx="4">
                  <c:v>3.9252000000000038</c:v>
                </c:pt>
                <c:pt idx="5">
                  <c:v>1.667199999999994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83-4BD8-91B7-4CC91B132C05}"/>
            </c:ext>
          </c:extLst>
        </c:ser>
        <c:ser>
          <c:idx val="1"/>
          <c:order val="1"/>
          <c:tx>
            <c:strRef>
              <c:f>'Figure 13'!#REF!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'NPB-TFF fig 13'!$A$6:$A$11</c:f>
              <c:strCache>
                <c:ptCount val="6"/>
                <c:pt idx="0">
                  <c:v>October</c:v>
                </c:pt>
                <c:pt idx="1">
                  <c:v>November</c:v>
                </c:pt>
                <c:pt idx="2">
                  <c:v>December</c:v>
                </c:pt>
                <c:pt idx="3">
                  <c:v>January</c:v>
                </c:pt>
                <c:pt idx="4">
                  <c:v>February</c:v>
                </c:pt>
                <c:pt idx="5">
                  <c:v>March</c:v>
                </c:pt>
              </c:strCache>
            </c:strRef>
          </c:cat>
          <c:val>
            <c:numRef>
              <c:f>'Figure 13'!#REF!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83-4BD8-91B7-4CC91B132C05}"/>
            </c:ext>
          </c:extLst>
        </c:ser>
        <c:ser>
          <c:idx val="2"/>
          <c:order val="2"/>
          <c:tx>
            <c:strRef>
              <c:f>'NPB-TFF fig 13'!$C$5</c:f>
              <c:strCache>
                <c:ptCount val="1"/>
                <c:pt idx="0">
                  <c:v>Future Monthly Contracts as of 30/09/2026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'NPB-TFF fig 13'!$A$6:$A$11</c:f>
              <c:strCache>
                <c:ptCount val="6"/>
                <c:pt idx="0">
                  <c:v>October</c:v>
                </c:pt>
                <c:pt idx="1">
                  <c:v>November</c:v>
                </c:pt>
                <c:pt idx="2">
                  <c:v>December</c:v>
                </c:pt>
                <c:pt idx="3">
                  <c:v>January</c:v>
                </c:pt>
                <c:pt idx="4">
                  <c:v>February</c:v>
                </c:pt>
                <c:pt idx="5">
                  <c:v>March</c:v>
                </c:pt>
              </c:strCache>
            </c:strRef>
          </c:cat>
          <c:val>
            <c:numRef>
              <c:f>'NPB-TFF fig 13'!$C$6:$C$11</c:f>
              <c:numCache>
                <c:formatCode>General</c:formatCode>
                <c:ptCount val="6"/>
                <c:pt idx="0">
                  <c:v>-1.4950000000000001</c:v>
                </c:pt>
                <c:pt idx="1">
                  <c:v>1.4910000000000001</c:v>
                </c:pt>
                <c:pt idx="2" formatCode="#,##0.000">
                  <c:v>3.7549999999999999</c:v>
                </c:pt>
                <c:pt idx="3">
                  <c:v>4.984</c:v>
                </c:pt>
                <c:pt idx="4">
                  <c:v>4.4260000000000002</c:v>
                </c:pt>
                <c:pt idx="5">
                  <c:v>-0.52300000000000002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883-4BD8-91B7-4CC91B132C05}"/>
            </c:ext>
          </c:extLst>
        </c:ser>
        <c:ser>
          <c:idx val="3"/>
          <c:order val="3"/>
          <c:tx>
            <c:strRef>
              <c:f>'NPB-TFF fig 13'!$D$5</c:f>
              <c:strCache>
                <c:ptCount val="1"/>
                <c:pt idx="0">
                  <c:v>Import/Export Tariff Threshold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strRef>
              <c:f>'NPB-TFF fig 13'!$A$6:$A$11</c:f>
              <c:strCache>
                <c:ptCount val="6"/>
                <c:pt idx="0">
                  <c:v>October</c:v>
                </c:pt>
                <c:pt idx="1">
                  <c:v>November</c:v>
                </c:pt>
                <c:pt idx="2">
                  <c:v>December</c:v>
                </c:pt>
                <c:pt idx="3">
                  <c:v>January</c:v>
                </c:pt>
                <c:pt idx="4">
                  <c:v>February</c:v>
                </c:pt>
                <c:pt idx="5">
                  <c:v>March</c:v>
                </c:pt>
              </c:strCache>
            </c:strRef>
          </c:cat>
          <c:val>
            <c:numRef>
              <c:f>'NPB-TFF fig 13'!$D$6:$D$11</c:f>
              <c:numCache>
                <c:formatCode>General</c:formatCode>
                <c:ptCount val="6"/>
                <c:pt idx="0">
                  <c:v>4.84</c:v>
                </c:pt>
                <c:pt idx="1">
                  <c:v>4.84</c:v>
                </c:pt>
                <c:pt idx="2">
                  <c:v>4.84</c:v>
                </c:pt>
                <c:pt idx="3">
                  <c:v>4.84</c:v>
                </c:pt>
                <c:pt idx="4">
                  <c:v>4.84</c:v>
                </c:pt>
                <c:pt idx="5">
                  <c:v>4.84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883-4BD8-91B7-4CC91B132C05}"/>
            </c:ext>
          </c:extLst>
        </c:ser>
        <c:ser>
          <c:idx val="4"/>
          <c:order val="4"/>
          <c:tx>
            <c:strRef>
              <c:f>'NPB-TFF fig 13'!$E$5</c:f>
              <c:strCache>
                <c:ptCount val="1"/>
                <c:pt idx="0">
                  <c:v>Column2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strRef>
              <c:f>'NPB-TFF fig 13'!$A$6:$A$11</c:f>
              <c:strCache>
                <c:ptCount val="6"/>
                <c:pt idx="0">
                  <c:v>October</c:v>
                </c:pt>
                <c:pt idx="1">
                  <c:v>November</c:v>
                </c:pt>
                <c:pt idx="2">
                  <c:v>December</c:v>
                </c:pt>
                <c:pt idx="3">
                  <c:v>January</c:v>
                </c:pt>
                <c:pt idx="4">
                  <c:v>February</c:v>
                </c:pt>
                <c:pt idx="5">
                  <c:v>March</c:v>
                </c:pt>
              </c:strCache>
            </c:strRef>
          </c:cat>
          <c:val>
            <c:numRef>
              <c:f>'NPB-TFF fig 13'!$E$6:$E$11</c:f>
              <c:numCache>
                <c:formatCode>General</c:formatCode>
                <c:ptCount val="6"/>
                <c:pt idx="0">
                  <c:v>-2.08</c:v>
                </c:pt>
                <c:pt idx="1">
                  <c:v>-2.08</c:v>
                </c:pt>
                <c:pt idx="2">
                  <c:v>-2.08</c:v>
                </c:pt>
                <c:pt idx="3">
                  <c:v>-2.08</c:v>
                </c:pt>
                <c:pt idx="4">
                  <c:v>-2.08</c:v>
                </c:pt>
                <c:pt idx="5">
                  <c:v>-2.08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883-4BD8-91B7-4CC91B132C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55242160"/>
        <c:axId val="1355242640"/>
      </c:lineChart>
      <c:catAx>
        <c:axId val="1355242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55242640"/>
        <c:crosses val="autoZero"/>
        <c:auto val="1"/>
        <c:lblAlgn val="ctr"/>
        <c:lblOffset val="100"/>
        <c:noMultiLvlLbl val="0"/>
      </c:catAx>
      <c:valAx>
        <c:axId val="1355242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price differential</a:t>
                </a:r>
                <a:r>
                  <a:rPr lang="en-GB" baseline="0"/>
                  <a:t> (p/th)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55242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egendEntry>
        <c:idx val="4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621612392217873E-2"/>
          <c:y val="2.7698561780864585E-2"/>
          <c:w val="0.88193654190254356"/>
          <c:h val="0.76084745358086703"/>
        </c:manualLayout>
      </c:layout>
      <c:areaChart>
        <c:grouping val="stacked"/>
        <c:varyColors val="0"/>
        <c:ser>
          <c:idx val="0"/>
          <c:order val="0"/>
          <c:tx>
            <c:strRef>
              <c:f>'EUStorage Stocks fig 14 &amp; tab 8'!$C$12</c:f>
              <c:strCache>
                <c:ptCount val="1"/>
                <c:pt idx="0">
                  <c:v>10-year min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'EUStorage Stocks fig 14 &amp; tab 8'!$D$11:$J$11</c:f>
              <c:strCache>
                <c:ptCount val="7"/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</c:strCache>
            </c:strRef>
          </c:cat>
          <c:val>
            <c:numRef>
              <c:f>'EUStorage Stocks fig 14 &amp; tab 8'!$D$12:$J$12</c:f>
              <c:numCache>
                <c:formatCode>0.0</c:formatCode>
                <c:ptCount val="7"/>
                <c:pt idx="0">
                  <c:v>68.991100000000003</c:v>
                </c:pt>
                <c:pt idx="1">
                  <c:v>76.0595909090909</c:v>
                </c:pt>
                <c:pt idx="2">
                  <c:v>68.808781818181828</c:v>
                </c:pt>
                <c:pt idx="3">
                  <c:v>54.208136363636363</c:v>
                </c:pt>
                <c:pt idx="4">
                  <c:v>38.202199999999998</c:v>
                </c:pt>
                <c:pt idx="5">
                  <c:v>29.186845454545452</c:v>
                </c:pt>
                <c:pt idx="6">
                  <c:v>17.671500000000002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BA-4A1C-96D2-D419EF7F404F}"/>
            </c:ext>
          </c:extLst>
        </c:ser>
        <c:ser>
          <c:idx val="2"/>
          <c:order val="1"/>
          <c:tx>
            <c:strRef>
              <c:f>'EUStorage Stocks fig 14 &amp; tab 8'!$C$14</c:f>
              <c:strCache>
                <c:ptCount val="1"/>
                <c:pt idx="0">
                  <c:v>10-year range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cat>
            <c:strRef>
              <c:f>'EUStorage Stocks fig 14 &amp; tab 8'!$D$11:$J$11</c:f>
              <c:strCache>
                <c:ptCount val="7"/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</c:strCache>
            </c:strRef>
          </c:cat>
          <c:val>
            <c:numRef>
              <c:f>'EUStorage Stocks fig 14 &amp; tab 8'!$D$14:$J$14</c:f>
              <c:numCache>
                <c:formatCode>0.0</c:formatCode>
                <c:ptCount val="7"/>
                <c:pt idx="0">
                  <c:v>30.000063636363635</c:v>
                </c:pt>
                <c:pt idx="1">
                  <c:v>26.822227272727289</c:v>
                </c:pt>
                <c:pt idx="2">
                  <c:v>34.439409090909081</c:v>
                </c:pt>
                <c:pt idx="3">
                  <c:v>44.02296363636362</c:v>
                </c:pt>
                <c:pt idx="4">
                  <c:v>52.247372727272726</c:v>
                </c:pt>
                <c:pt idx="5">
                  <c:v>44.044681818181814</c:v>
                </c:pt>
                <c:pt idx="6">
                  <c:v>46.896263636363635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BA-4A1C-96D2-D419EF7F4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40428280"/>
        <c:axId val="1040423240"/>
      </c:areaChart>
      <c:lineChart>
        <c:grouping val="standard"/>
        <c:varyColors val="0"/>
        <c:ser>
          <c:idx val="1"/>
          <c:order val="2"/>
          <c:tx>
            <c:strRef>
              <c:f>'EUStorage Stocks fig 14 &amp; tab 8'!$C$18</c:f>
              <c:strCache>
                <c:ptCount val="1"/>
                <c:pt idx="0">
                  <c:v>Avg Winter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6"/>
            </c:numLit>
          </c:cat>
          <c:val>
            <c:numRef>
              <c:f>'EUStorage Stocks fig 14 &amp; tab 8'!$D$18:$J$18</c:f>
              <c:numCache>
                <c:formatCode>0.0</c:formatCode>
                <c:ptCount val="7"/>
                <c:pt idx="0">
                  <c:v>71.922289090909089</c:v>
                </c:pt>
                <c:pt idx="1">
                  <c:v>80.358141261232646</c:v>
                </c:pt>
                <c:pt idx="2">
                  <c:v>78.570410224280792</c:v>
                </c:pt>
                <c:pt idx="3">
                  <c:v>67.281496288172463</c:v>
                </c:pt>
                <c:pt idx="4">
                  <c:v>52.502627640430518</c:v>
                </c:pt>
                <c:pt idx="5">
                  <c:v>40.651994689910154</c:v>
                </c:pt>
                <c:pt idx="6">
                  <c:v>34.748850861892137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BA-4A1C-96D2-D419EF7F404F}"/>
            </c:ext>
          </c:extLst>
        </c:ser>
        <c:ser>
          <c:idx val="3"/>
          <c:order val="3"/>
          <c:tx>
            <c:strRef>
              <c:f>'EUStorage Stocks fig 14 &amp; tab 8'!$C$19</c:f>
              <c:strCache>
                <c:ptCount val="1"/>
                <c:pt idx="0">
                  <c:v>Cold Winter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6"/>
            </c:numLit>
          </c:cat>
          <c:val>
            <c:numRef>
              <c:f>'EUStorage Stocks fig 14 &amp; tab 8'!$D$19:$J$19</c:f>
              <c:numCache>
                <c:formatCode>0.0</c:formatCode>
                <c:ptCount val="7"/>
                <c:pt idx="0">
                  <c:v>71.922289090909089</c:v>
                </c:pt>
                <c:pt idx="1">
                  <c:v>77.398411018057175</c:v>
                </c:pt>
                <c:pt idx="2">
                  <c:v>73.51529186996251</c:v>
                </c:pt>
                <c:pt idx="3">
                  <c:v>61.420001476325851</c:v>
                </c:pt>
                <c:pt idx="4">
                  <c:v>46.941826968056596</c:v>
                </c:pt>
                <c:pt idx="5">
                  <c:v>33.482047177793973</c:v>
                </c:pt>
                <c:pt idx="6">
                  <c:v>26.153518916814029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6BA-4A1C-96D2-D419EF7F404F}"/>
            </c:ext>
          </c:extLst>
        </c:ser>
        <c:ser>
          <c:idx val="5"/>
          <c:order val="4"/>
          <c:tx>
            <c:strRef>
              <c:f>'EUStorage Stocks fig 14 &amp; tab 8'!$C$23</c:f>
              <c:strCache>
                <c:ptCount val="1"/>
                <c:pt idx="0">
                  <c:v>Winter 2025/26 Actual (monthly Avg)</c:v>
                </c:pt>
              </c:strCache>
            </c:strRef>
          </c:tx>
          <c:spPr>
            <a:ln w="28575" cap="rnd">
              <a:solidFill>
                <a:schemeClr val="accent6"/>
              </a:solidFill>
              <a:prstDash val="dash"/>
              <a:round/>
            </a:ln>
            <a:effectLst/>
          </c:spPr>
          <c:marker>
            <c:symbol val="none"/>
          </c:marker>
          <c:val>
            <c:numRef>
              <c:f>'EUStorage Stocks fig 14 &amp; tab 8'!$D$23:$J$23</c:f>
              <c:numCache>
                <c:formatCode>0.0</c:formatCode>
                <c:ptCount val="7"/>
                <c:pt idx="0">
                  <c:v>83.500964242424232</c:v>
                </c:pt>
                <c:pt idx="1">
                  <c:v>85.955258357771243</c:v>
                </c:pt>
                <c:pt idx="2">
                  <c:v>83.636408484848488</c:v>
                </c:pt>
                <c:pt idx="3">
                  <c:v>71.271303812316702</c:v>
                </c:pt>
                <c:pt idx="4">
                  <c:v>52.956765102639302</c:v>
                </c:pt>
                <c:pt idx="5">
                  <c:v>35.375541558441554</c:v>
                </c:pt>
                <c:pt idx="6">
                  <c:v>29.984085337243407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6BA-4A1C-96D2-D419EF7F404F}"/>
            </c:ext>
          </c:extLst>
        </c:ser>
        <c:ser>
          <c:idx val="4"/>
          <c:order val="5"/>
          <c:tx>
            <c:strRef>
              <c:f>'EUStorage Stocks fig 14 &amp; tab 8'!$D$6</c:f>
              <c:strCache>
                <c:ptCount val="1"/>
                <c:pt idx="0">
                  <c:v>Cold Winter - Balanced Response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6"/>
            </c:numLit>
          </c:cat>
          <c:val>
            <c:numRef>
              <c:f>'EUStorage Stocks fig 14 &amp; tab 8'!$D$20:$J$20</c:f>
              <c:numCache>
                <c:formatCode>0.0</c:formatCode>
                <c:ptCount val="7"/>
                <c:pt idx="0">
                  <c:v>71.922289090909089</c:v>
                </c:pt>
                <c:pt idx="1">
                  <c:v>77.398411018057175</c:v>
                </c:pt>
                <c:pt idx="2">
                  <c:v>72.549110228992504</c:v>
                </c:pt>
                <c:pt idx="3">
                  <c:v>56.245869420635849</c:v>
                </c:pt>
                <c:pt idx="4">
                  <c:v>41.078315267516594</c:v>
                </c:pt>
                <c:pt idx="5">
                  <c:v>29.40638343200397</c:v>
                </c:pt>
                <c:pt idx="6">
                  <c:v>20.018410413264025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6BA-4A1C-96D2-D419EF7F4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0428280"/>
        <c:axId val="1040423240"/>
      </c:lineChart>
      <c:catAx>
        <c:axId val="1040428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040423240"/>
        <c:crosses val="autoZero"/>
        <c:auto val="1"/>
        <c:lblAlgn val="l"/>
        <c:lblOffset val="100"/>
        <c:noMultiLvlLbl val="0"/>
      </c:catAx>
      <c:valAx>
        <c:axId val="1040423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r>
                  <a:rPr lang="en-GB"/>
                  <a:t>bcm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enorite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0404282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ayout>
        <c:manualLayout>
          <c:xMode val="edge"/>
          <c:yMode val="edge"/>
          <c:x val="0.13428360941085979"/>
          <c:y val="0.85918076319755188"/>
          <c:w val="0.79359570063256846"/>
          <c:h val="0.140819162310593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>
          <a:latin typeface="Tenorite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15862659107926"/>
          <c:y val="3.7935019568287459E-2"/>
          <c:w val="0.85080669212812943"/>
          <c:h val="0.81608663979671858"/>
        </c:manualLayout>
      </c:layout>
      <c:areaChart>
        <c:grouping val="stacked"/>
        <c:varyColors val="0"/>
        <c:ser>
          <c:idx val="0"/>
          <c:order val="0"/>
          <c:tx>
            <c:strRef>
              <c:f>'Scenario 1 fig 15 tab 9-11'!$D$1</c:f>
              <c:strCache>
                <c:ptCount val="1"/>
                <c:pt idx="0">
                  <c:v>UKCS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'Scenario 1 fig 15 tab 9-11'!$B$2:$B$183</c:f>
              <c:numCache>
                <c:formatCode>d\-mmm</c:formatCode>
                <c:ptCount val="182"/>
                <c:pt idx="0">
                  <c:v>46296</c:v>
                </c:pt>
                <c:pt idx="1">
                  <c:v>46297</c:v>
                </c:pt>
                <c:pt idx="2">
                  <c:v>46298</c:v>
                </c:pt>
                <c:pt idx="3">
                  <c:v>46299</c:v>
                </c:pt>
                <c:pt idx="4">
                  <c:v>46300</c:v>
                </c:pt>
                <c:pt idx="5">
                  <c:v>46301</c:v>
                </c:pt>
                <c:pt idx="6">
                  <c:v>46302</c:v>
                </c:pt>
                <c:pt idx="7">
                  <c:v>46303</c:v>
                </c:pt>
                <c:pt idx="8">
                  <c:v>46304</c:v>
                </c:pt>
                <c:pt idx="9">
                  <c:v>46305</c:v>
                </c:pt>
                <c:pt idx="10">
                  <c:v>46306</c:v>
                </c:pt>
                <c:pt idx="11">
                  <c:v>46307</c:v>
                </c:pt>
                <c:pt idx="12">
                  <c:v>46308</c:v>
                </c:pt>
                <c:pt idx="13">
                  <c:v>46309</c:v>
                </c:pt>
                <c:pt idx="14">
                  <c:v>46310</c:v>
                </c:pt>
                <c:pt idx="15">
                  <c:v>46311</c:v>
                </c:pt>
                <c:pt idx="16">
                  <c:v>46312</c:v>
                </c:pt>
                <c:pt idx="17">
                  <c:v>46313</c:v>
                </c:pt>
                <c:pt idx="18">
                  <c:v>46314</c:v>
                </c:pt>
                <c:pt idx="19">
                  <c:v>46315</c:v>
                </c:pt>
                <c:pt idx="20">
                  <c:v>46316</c:v>
                </c:pt>
                <c:pt idx="21">
                  <c:v>46317</c:v>
                </c:pt>
                <c:pt idx="22">
                  <c:v>46318</c:v>
                </c:pt>
                <c:pt idx="23">
                  <c:v>46319</c:v>
                </c:pt>
                <c:pt idx="24">
                  <c:v>46320</c:v>
                </c:pt>
                <c:pt idx="25">
                  <c:v>46321</c:v>
                </c:pt>
                <c:pt idx="26">
                  <c:v>46322</c:v>
                </c:pt>
                <c:pt idx="27">
                  <c:v>46323</c:v>
                </c:pt>
                <c:pt idx="28">
                  <c:v>46324</c:v>
                </c:pt>
                <c:pt idx="29">
                  <c:v>46325</c:v>
                </c:pt>
                <c:pt idx="30">
                  <c:v>46326</c:v>
                </c:pt>
                <c:pt idx="31">
                  <c:v>46327</c:v>
                </c:pt>
                <c:pt idx="32">
                  <c:v>46328</c:v>
                </c:pt>
                <c:pt idx="33">
                  <c:v>46329</c:v>
                </c:pt>
                <c:pt idx="34">
                  <c:v>46330</c:v>
                </c:pt>
                <c:pt idx="35">
                  <c:v>46331</c:v>
                </c:pt>
                <c:pt idx="36">
                  <c:v>46332</c:v>
                </c:pt>
                <c:pt idx="37">
                  <c:v>46333</c:v>
                </c:pt>
                <c:pt idx="38">
                  <c:v>46334</c:v>
                </c:pt>
                <c:pt idx="39">
                  <c:v>46335</c:v>
                </c:pt>
                <c:pt idx="40">
                  <c:v>46336</c:v>
                </c:pt>
                <c:pt idx="41">
                  <c:v>46337</c:v>
                </c:pt>
                <c:pt idx="42">
                  <c:v>46338</c:v>
                </c:pt>
                <c:pt idx="43">
                  <c:v>46339</c:v>
                </c:pt>
                <c:pt idx="44">
                  <c:v>46340</c:v>
                </c:pt>
                <c:pt idx="45">
                  <c:v>46341</c:v>
                </c:pt>
                <c:pt idx="46">
                  <c:v>46342</c:v>
                </c:pt>
                <c:pt idx="47">
                  <c:v>46343</c:v>
                </c:pt>
                <c:pt idx="48">
                  <c:v>46344</c:v>
                </c:pt>
                <c:pt idx="49">
                  <c:v>46345</c:v>
                </c:pt>
                <c:pt idx="50">
                  <c:v>46346</c:v>
                </c:pt>
                <c:pt idx="51">
                  <c:v>46347</c:v>
                </c:pt>
                <c:pt idx="52">
                  <c:v>46348</c:v>
                </c:pt>
                <c:pt idx="53">
                  <c:v>46349</c:v>
                </c:pt>
                <c:pt idx="54">
                  <c:v>46350</c:v>
                </c:pt>
                <c:pt idx="55">
                  <c:v>46351</c:v>
                </c:pt>
                <c:pt idx="56">
                  <c:v>46352</c:v>
                </c:pt>
                <c:pt idx="57">
                  <c:v>46353</c:v>
                </c:pt>
                <c:pt idx="58">
                  <c:v>46354</c:v>
                </c:pt>
                <c:pt idx="59">
                  <c:v>46355</c:v>
                </c:pt>
                <c:pt idx="60">
                  <c:v>46356</c:v>
                </c:pt>
                <c:pt idx="61">
                  <c:v>46357</c:v>
                </c:pt>
                <c:pt idx="62">
                  <c:v>46358</c:v>
                </c:pt>
                <c:pt idx="63">
                  <c:v>46359</c:v>
                </c:pt>
                <c:pt idx="64">
                  <c:v>46360</c:v>
                </c:pt>
                <c:pt idx="65">
                  <c:v>46361</c:v>
                </c:pt>
                <c:pt idx="66">
                  <c:v>46362</c:v>
                </c:pt>
                <c:pt idx="67">
                  <c:v>46363</c:v>
                </c:pt>
                <c:pt idx="68">
                  <c:v>46364</c:v>
                </c:pt>
                <c:pt idx="69">
                  <c:v>46365</c:v>
                </c:pt>
                <c:pt idx="70">
                  <c:v>46366</c:v>
                </c:pt>
                <c:pt idx="71">
                  <c:v>46367</c:v>
                </c:pt>
                <c:pt idx="72">
                  <c:v>46368</c:v>
                </c:pt>
                <c:pt idx="73">
                  <c:v>46369</c:v>
                </c:pt>
                <c:pt idx="74">
                  <c:v>46370</c:v>
                </c:pt>
                <c:pt idx="75">
                  <c:v>46371</c:v>
                </c:pt>
                <c:pt idx="76">
                  <c:v>46372</c:v>
                </c:pt>
                <c:pt idx="77">
                  <c:v>46373</c:v>
                </c:pt>
                <c:pt idx="78">
                  <c:v>46374</c:v>
                </c:pt>
                <c:pt idx="79">
                  <c:v>46375</c:v>
                </c:pt>
                <c:pt idx="80">
                  <c:v>46376</c:v>
                </c:pt>
                <c:pt idx="81">
                  <c:v>46377</c:v>
                </c:pt>
                <c:pt idx="82">
                  <c:v>46378</c:v>
                </c:pt>
                <c:pt idx="83">
                  <c:v>46379</c:v>
                </c:pt>
                <c:pt idx="84">
                  <c:v>46380</c:v>
                </c:pt>
                <c:pt idx="85">
                  <c:v>46381</c:v>
                </c:pt>
                <c:pt idx="86">
                  <c:v>46382</c:v>
                </c:pt>
                <c:pt idx="87">
                  <c:v>46383</c:v>
                </c:pt>
                <c:pt idx="88">
                  <c:v>46384</c:v>
                </c:pt>
                <c:pt idx="89">
                  <c:v>46385</c:v>
                </c:pt>
                <c:pt idx="90">
                  <c:v>46386</c:v>
                </c:pt>
                <c:pt idx="91">
                  <c:v>46387</c:v>
                </c:pt>
                <c:pt idx="92">
                  <c:v>46388</c:v>
                </c:pt>
                <c:pt idx="93">
                  <c:v>46389</c:v>
                </c:pt>
                <c:pt idx="94">
                  <c:v>46390</c:v>
                </c:pt>
                <c:pt idx="95">
                  <c:v>46391</c:v>
                </c:pt>
                <c:pt idx="96">
                  <c:v>46392</c:v>
                </c:pt>
                <c:pt idx="97">
                  <c:v>46393</c:v>
                </c:pt>
                <c:pt idx="98">
                  <c:v>46394</c:v>
                </c:pt>
                <c:pt idx="99">
                  <c:v>46395</c:v>
                </c:pt>
                <c:pt idx="100">
                  <c:v>46396</c:v>
                </c:pt>
                <c:pt idx="101">
                  <c:v>46397</c:v>
                </c:pt>
                <c:pt idx="102">
                  <c:v>46398</c:v>
                </c:pt>
                <c:pt idx="103">
                  <c:v>46399</c:v>
                </c:pt>
                <c:pt idx="104">
                  <c:v>46400</c:v>
                </c:pt>
                <c:pt idx="105">
                  <c:v>46401</c:v>
                </c:pt>
                <c:pt idx="106">
                  <c:v>46402</c:v>
                </c:pt>
                <c:pt idx="107">
                  <c:v>46403</c:v>
                </c:pt>
                <c:pt idx="108">
                  <c:v>46404</c:v>
                </c:pt>
                <c:pt idx="109">
                  <c:v>46405</c:v>
                </c:pt>
                <c:pt idx="110">
                  <c:v>46406</c:v>
                </c:pt>
                <c:pt idx="111">
                  <c:v>46407</c:v>
                </c:pt>
                <c:pt idx="112">
                  <c:v>46408</c:v>
                </c:pt>
                <c:pt idx="113">
                  <c:v>46409</c:v>
                </c:pt>
                <c:pt idx="114">
                  <c:v>46410</c:v>
                </c:pt>
                <c:pt idx="115">
                  <c:v>46411</c:v>
                </c:pt>
                <c:pt idx="116">
                  <c:v>46412</c:v>
                </c:pt>
                <c:pt idx="117">
                  <c:v>46413</c:v>
                </c:pt>
                <c:pt idx="118">
                  <c:v>46414</c:v>
                </c:pt>
                <c:pt idx="119">
                  <c:v>46415</c:v>
                </c:pt>
                <c:pt idx="120">
                  <c:v>46416</c:v>
                </c:pt>
                <c:pt idx="121">
                  <c:v>46417</c:v>
                </c:pt>
                <c:pt idx="122">
                  <c:v>46418</c:v>
                </c:pt>
                <c:pt idx="123">
                  <c:v>46419</c:v>
                </c:pt>
                <c:pt idx="124">
                  <c:v>46420</c:v>
                </c:pt>
                <c:pt idx="125">
                  <c:v>46421</c:v>
                </c:pt>
                <c:pt idx="126">
                  <c:v>46422</c:v>
                </c:pt>
                <c:pt idx="127">
                  <c:v>46423</c:v>
                </c:pt>
                <c:pt idx="128">
                  <c:v>46424</c:v>
                </c:pt>
                <c:pt idx="129">
                  <c:v>46425</c:v>
                </c:pt>
                <c:pt idx="130">
                  <c:v>46426</c:v>
                </c:pt>
                <c:pt idx="131">
                  <c:v>46427</c:v>
                </c:pt>
                <c:pt idx="132">
                  <c:v>46428</c:v>
                </c:pt>
                <c:pt idx="133">
                  <c:v>46429</c:v>
                </c:pt>
                <c:pt idx="134">
                  <c:v>46430</c:v>
                </c:pt>
                <c:pt idx="135">
                  <c:v>46431</c:v>
                </c:pt>
                <c:pt idx="136">
                  <c:v>46432</c:v>
                </c:pt>
                <c:pt idx="137">
                  <c:v>46433</c:v>
                </c:pt>
                <c:pt idx="138">
                  <c:v>46434</c:v>
                </c:pt>
                <c:pt idx="139">
                  <c:v>46435</c:v>
                </c:pt>
                <c:pt idx="140">
                  <c:v>46436</c:v>
                </c:pt>
                <c:pt idx="141">
                  <c:v>46437</c:v>
                </c:pt>
                <c:pt idx="142">
                  <c:v>46438</c:v>
                </c:pt>
                <c:pt idx="143">
                  <c:v>46439</c:v>
                </c:pt>
                <c:pt idx="144">
                  <c:v>46440</c:v>
                </c:pt>
                <c:pt idx="145">
                  <c:v>46441</c:v>
                </c:pt>
                <c:pt idx="146">
                  <c:v>46442</c:v>
                </c:pt>
                <c:pt idx="147">
                  <c:v>46443</c:v>
                </c:pt>
                <c:pt idx="148">
                  <c:v>46444</c:v>
                </c:pt>
                <c:pt idx="149">
                  <c:v>46445</c:v>
                </c:pt>
                <c:pt idx="150">
                  <c:v>46446</c:v>
                </c:pt>
                <c:pt idx="151">
                  <c:v>46447</c:v>
                </c:pt>
                <c:pt idx="152">
                  <c:v>46448</c:v>
                </c:pt>
                <c:pt idx="153">
                  <c:v>46449</c:v>
                </c:pt>
                <c:pt idx="154">
                  <c:v>46450</c:v>
                </c:pt>
                <c:pt idx="155">
                  <c:v>46451</c:v>
                </c:pt>
                <c:pt idx="156">
                  <c:v>46452</c:v>
                </c:pt>
                <c:pt idx="157">
                  <c:v>46453</c:v>
                </c:pt>
                <c:pt idx="158">
                  <c:v>46454</c:v>
                </c:pt>
                <c:pt idx="159">
                  <c:v>46455</c:v>
                </c:pt>
                <c:pt idx="160">
                  <c:v>46456</c:v>
                </c:pt>
                <c:pt idx="161">
                  <c:v>46457</c:v>
                </c:pt>
                <c:pt idx="162">
                  <c:v>46458</c:v>
                </c:pt>
                <c:pt idx="163">
                  <c:v>46459</c:v>
                </c:pt>
                <c:pt idx="164">
                  <c:v>46460</c:v>
                </c:pt>
                <c:pt idx="165">
                  <c:v>46461</c:v>
                </c:pt>
                <c:pt idx="166">
                  <c:v>46462</c:v>
                </c:pt>
                <c:pt idx="167">
                  <c:v>46463</c:v>
                </c:pt>
                <c:pt idx="168">
                  <c:v>46464</c:v>
                </c:pt>
                <c:pt idx="169">
                  <c:v>46465</c:v>
                </c:pt>
                <c:pt idx="170">
                  <c:v>46466</c:v>
                </c:pt>
                <c:pt idx="171">
                  <c:v>46467</c:v>
                </c:pt>
                <c:pt idx="172">
                  <c:v>46468</c:v>
                </c:pt>
                <c:pt idx="173">
                  <c:v>46469</c:v>
                </c:pt>
                <c:pt idx="174">
                  <c:v>46470</c:v>
                </c:pt>
                <c:pt idx="175">
                  <c:v>46471</c:v>
                </c:pt>
                <c:pt idx="176">
                  <c:v>46472</c:v>
                </c:pt>
                <c:pt idx="177">
                  <c:v>46473</c:v>
                </c:pt>
                <c:pt idx="178">
                  <c:v>46474</c:v>
                </c:pt>
                <c:pt idx="179">
                  <c:v>46475</c:v>
                </c:pt>
                <c:pt idx="180">
                  <c:v>46476</c:v>
                </c:pt>
                <c:pt idx="181">
                  <c:v>46477</c:v>
                </c:pt>
              </c:numCache>
            </c:numRef>
          </c:cat>
          <c:val>
            <c:numRef>
              <c:f>'Scenario 1 fig 15 tab 9-11'!$D$2:$D$183</c:f>
              <c:numCache>
                <c:formatCode>0.00</c:formatCode>
                <c:ptCount val="182"/>
                <c:pt idx="0">
                  <c:v>84.45</c:v>
                </c:pt>
                <c:pt idx="1">
                  <c:v>80.400000000000006</c:v>
                </c:pt>
                <c:pt idx="2">
                  <c:v>81.86</c:v>
                </c:pt>
                <c:pt idx="3">
                  <c:v>73.67</c:v>
                </c:pt>
                <c:pt idx="4">
                  <c:v>75.510000000000005</c:v>
                </c:pt>
                <c:pt idx="5">
                  <c:v>78.349999999999994</c:v>
                </c:pt>
                <c:pt idx="6">
                  <c:v>83.07</c:v>
                </c:pt>
                <c:pt idx="7">
                  <c:v>83.79</c:v>
                </c:pt>
                <c:pt idx="8">
                  <c:v>84.37</c:v>
                </c:pt>
                <c:pt idx="9">
                  <c:v>83.53</c:v>
                </c:pt>
                <c:pt idx="10">
                  <c:v>83.27</c:v>
                </c:pt>
                <c:pt idx="11">
                  <c:v>84.39</c:v>
                </c:pt>
                <c:pt idx="12">
                  <c:v>84.06</c:v>
                </c:pt>
                <c:pt idx="13">
                  <c:v>83.69</c:v>
                </c:pt>
                <c:pt idx="14">
                  <c:v>77.47</c:v>
                </c:pt>
                <c:pt idx="15">
                  <c:v>83.06</c:v>
                </c:pt>
                <c:pt idx="16">
                  <c:v>79.650000000000006</c:v>
                </c:pt>
                <c:pt idx="17">
                  <c:v>75.84</c:v>
                </c:pt>
                <c:pt idx="18">
                  <c:v>80.23</c:v>
                </c:pt>
                <c:pt idx="19">
                  <c:v>78.599999999999994</c:v>
                </c:pt>
                <c:pt idx="20">
                  <c:v>83.88</c:v>
                </c:pt>
                <c:pt idx="21">
                  <c:v>83.18</c:v>
                </c:pt>
                <c:pt idx="22">
                  <c:v>85.37</c:v>
                </c:pt>
                <c:pt idx="23">
                  <c:v>83.29</c:v>
                </c:pt>
                <c:pt idx="24">
                  <c:v>83.81</c:v>
                </c:pt>
                <c:pt idx="25">
                  <c:v>80.540000000000006</c:v>
                </c:pt>
                <c:pt idx="26">
                  <c:v>83.48</c:v>
                </c:pt>
                <c:pt idx="27">
                  <c:v>82.94</c:v>
                </c:pt>
                <c:pt idx="28">
                  <c:v>76.47</c:v>
                </c:pt>
                <c:pt idx="29">
                  <c:v>77.510000000000005</c:v>
                </c:pt>
                <c:pt idx="30">
                  <c:v>47.19</c:v>
                </c:pt>
                <c:pt idx="31">
                  <c:v>82.67</c:v>
                </c:pt>
                <c:pt idx="32">
                  <c:v>83</c:v>
                </c:pt>
                <c:pt idx="33">
                  <c:v>77.290000000000006</c:v>
                </c:pt>
                <c:pt idx="34">
                  <c:v>79.38</c:v>
                </c:pt>
                <c:pt idx="35">
                  <c:v>80.77</c:v>
                </c:pt>
                <c:pt idx="36">
                  <c:v>78.88</c:v>
                </c:pt>
                <c:pt idx="37">
                  <c:v>79.28</c:v>
                </c:pt>
                <c:pt idx="38">
                  <c:v>78.459999999999994</c:v>
                </c:pt>
                <c:pt idx="39">
                  <c:v>77.88</c:v>
                </c:pt>
                <c:pt idx="40">
                  <c:v>78.59</c:v>
                </c:pt>
                <c:pt idx="41">
                  <c:v>82.21</c:v>
                </c:pt>
                <c:pt idx="42">
                  <c:v>79.98</c:v>
                </c:pt>
                <c:pt idx="43">
                  <c:v>79.33</c:v>
                </c:pt>
                <c:pt idx="44">
                  <c:v>81.16</c:v>
                </c:pt>
                <c:pt idx="45">
                  <c:v>82.13</c:v>
                </c:pt>
                <c:pt idx="46">
                  <c:v>82.45</c:v>
                </c:pt>
                <c:pt idx="47">
                  <c:v>80.12</c:v>
                </c:pt>
                <c:pt idx="48">
                  <c:v>78.88</c:v>
                </c:pt>
                <c:pt idx="49">
                  <c:v>82.34</c:v>
                </c:pt>
                <c:pt idx="50">
                  <c:v>85.04</c:v>
                </c:pt>
                <c:pt idx="51">
                  <c:v>82.15</c:v>
                </c:pt>
                <c:pt idx="52">
                  <c:v>78.900000000000006</c:v>
                </c:pt>
                <c:pt idx="53">
                  <c:v>81.72</c:v>
                </c:pt>
                <c:pt idx="54">
                  <c:v>81.96</c:v>
                </c:pt>
                <c:pt idx="55">
                  <c:v>77.45</c:v>
                </c:pt>
                <c:pt idx="56">
                  <c:v>76.489999999999995</c:v>
                </c:pt>
                <c:pt idx="57">
                  <c:v>74.98</c:v>
                </c:pt>
                <c:pt idx="58">
                  <c:v>75.430000000000007</c:v>
                </c:pt>
                <c:pt idx="59">
                  <c:v>70.47</c:v>
                </c:pt>
                <c:pt idx="60">
                  <c:v>73.319999999999993</c:v>
                </c:pt>
                <c:pt idx="61">
                  <c:v>74.680000000000007</c:v>
                </c:pt>
                <c:pt idx="62">
                  <c:v>75.33</c:v>
                </c:pt>
                <c:pt idx="63">
                  <c:v>77.06</c:v>
                </c:pt>
                <c:pt idx="64">
                  <c:v>77.569999999999993</c:v>
                </c:pt>
                <c:pt idx="65">
                  <c:v>78.209999999999994</c:v>
                </c:pt>
                <c:pt idx="66">
                  <c:v>81.63</c:v>
                </c:pt>
                <c:pt idx="67">
                  <c:v>77.33</c:v>
                </c:pt>
                <c:pt idx="68">
                  <c:v>74</c:v>
                </c:pt>
                <c:pt idx="69">
                  <c:v>72.27</c:v>
                </c:pt>
                <c:pt idx="70">
                  <c:v>76.42</c:v>
                </c:pt>
                <c:pt idx="71">
                  <c:v>76.03</c:v>
                </c:pt>
                <c:pt idx="72">
                  <c:v>75.36</c:v>
                </c:pt>
                <c:pt idx="73">
                  <c:v>76.56</c:v>
                </c:pt>
                <c:pt idx="74">
                  <c:v>78.25</c:v>
                </c:pt>
                <c:pt idx="75">
                  <c:v>73.03</c:v>
                </c:pt>
                <c:pt idx="76">
                  <c:v>73.78</c:v>
                </c:pt>
                <c:pt idx="77">
                  <c:v>78.19</c:v>
                </c:pt>
                <c:pt idx="78">
                  <c:v>80.47</c:v>
                </c:pt>
                <c:pt idx="79">
                  <c:v>79.959999999999994</c:v>
                </c:pt>
                <c:pt idx="80">
                  <c:v>76.489999999999995</c:v>
                </c:pt>
                <c:pt idx="81">
                  <c:v>79.040000000000006</c:v>
                </c:pt>
                <c:pt idx="82">
                  <c:v>78.930000000000007</c:v>
                </c:pt>
                <c:pt idx="83">
                  <c:v>76.790000000000006</c:v>
                </c:pt>
                <c:pt idx="84">
                  <c:v>68.53</c:v>
                </c:pt>
                <c:pt idx="85">
                  <c:v>67.930000000000007</c:v>
                </c:pt>
                <c:pt idx="86">
                  <c:v>68.22</c:v>
                </c:pt>
                <c:pt idx="87">
                  <c:v>70.33</c:v>
                </c:pt>
                <c:pt idx="88">
                  <c:v>78.14</c:v>
                </c:pt>
                <c:pt idx="89">
                  <c:v>78.13</c:v>
                </c:pt>
                <c:pt idx="90">
                  <c:v>79.27</c:v>
                </c:pt>
                <c:pt idx="91">
                  <c:v>79.760000000000005</c:v>
                </c:pt>
                <c:pt idx="92">
                  <c:v>79.8</c:v>
                </c:pt>
                <c:pt idx="93">
                  <c:v>77.38</c:v>
                </c:pt>
                <c:pt idx="94">
                  <c:v>72.11</c:v>
                </c:pt>
                <c:pt idx="95">
                  <c:v>70.540000000000006</c:v>
                </c:pt>
                <c:pt idx="96">
                  <c:v>68.03</c:v>
                </c:pt>
                <c:pt idx="97">
                  <c:v>71.87</c:v>
                </c:pt>
                <c:pt idx="98">
                  <c:v>72.19</c:v>
                </c:pt>
                <c:pt idx="99">
                  <c:v>75.790000000000006</c:v>
                </c:pt>
                <c:pt idx="100">
                  <c:v>79.010000000000005</c:v>
                </c:pt>
                <c:pt idx="101">
                  <c:v>79.489999999999995</c:v>
                </c:pt>
                <c:pt idx="102">
                  <c:v>68.67</c:v>
                </c:pt>
                <c:pt idx="103">
                  <c:v>65.209999999999994</c:v>
                </c:pt>
                <c:pt idx="104">
                  <c:v>71.97</c:v>
                </c:pt>
                <c:pt idx="105">
                  <c:v>75.87</c:v>
                </c:pt>
                <c:pt idx="106">
                  <c:v>74.02</c:v>
                </c:pt>
                <c:pt idx="107">
                  <c:v>75.69</c:v>
                </c:pt>
                <c:pt idx="108">
                  <c:v>77.31</c:v>
                </c:pt>
                <c:pt idx="109">
                  <c:v>73.25</c:v>
                </c:pt>
                <c:pt idx="110">
                  <c:v>76.86</c:v>
                </c:pt>
                <c:pt idx="111">
                  <c:v>72.319999999999993</c:v>
                </c:pt>
                <c:pt idx="112">
                  <c:v>71.930000000000007</c:v>
                </c:pt>
                <c:pt idx="113">
                  <c:v>71.41</c:v>
                </c:pt>
                <c:pt idx="114">
                  <c:v>70.98</c:v>
                </c:pt>
                <c:pt idx="115">
                  <c:v>74.08</c:v>
                </c:pt>
                <c:pt idx="116">
                  <c:v>71.209999999999994</c:v>
                </c:pt>
                <c:pt idx="117">
                  <c:v>71.52</c:v>
                </c:pt>
                <c:pt idx="118">
                  <c:v>72.33</c:v>
                </c:pt>
                <c:pt idx="119">
                  <c:v>73.489999999999995</c:v>
                </c:pt>
                <c:pt idx="120">
                  <c:v>74.69</c:v>
                </c:pt>
                <c:pt idx="121">
                  <c:v>70.98</c:v>
                </c:pt>
                <c:pt idx="122">
                  <c:v>71.5</c:v>
                </c:pt>
                <c:pt idx="123">
                  <c:v>77.17</c:v>
                </c:pt>
                <c:pt idx="124">
                  <c:v>78.73</c:v>
                </c:pt>
                <c:pt idx="125">
                  <c:v>76.52</c:v>
                </c:pt>
                <c:pt idx="126">
                  <c:v>77.61</c:v>
                </c:pt>
                <c:pt idx="127">
                  <c:v>80.31</c:v>
                </c:pt>
                <c:pt idx="128">
                  <c:v>77.61</c:v>
                </c:pt>
                <c:pt idx="129">
                  <c:v>79.53</c:v>
                </c:pt>
                <c:pt idx="130">
                  <c:v>79.23</c:v>
                </c:pt>
                <c:pt idx="131">
                  <c:v>78.400000000000006</c:v>
                </c:pt>
                <c:pt idx="132">
                  <c:v>79.39</c:v>
                </c:pt>
                <c:pt idx="133">
                  <c:v>78.86</c:v>
                </c:pt>
                <c:pt idx="134">
                  <c:v>81.16</c:v>
                </c:pt>
                <c:pt idx="135">
                  <c:v>81.349999999999994</c:v>
                </c:pt>
                <c:pt idx="136">
                  <c:v>81.39</c:v>
                </c:pt>
                <c:pt idx="137">
                  <c:v>80.67</c:v>
                </c:pt>
                <c:pt idx="138">
                  <c:v>75.290000000000006</c:v>
                </c:pt>
                <c:pt idx="139">
                  <c:v>72.540000000000006</c:v>
                </c:pt>
                <c:pt idx="140">
                  <c:v>72.59</c:v>
                </c:pt>
                <c:pt idx="141">
                  <c:v>76.290000000000006</c:v>
                </c:pt>
                <c:pt idx="142">
                  <c:v>75.64</c:v>
                </c:pt>
                <c:pt idx="143">
                  <c:v>77.989999999999995</c:v>
                </c:pt>
                <c:pt idx="144">
                  <c:v>78.239999999999995</c:v>
                </c:pt>
                <c:pt idx="145">
                  <c:v>76.099999999999994</c:v>
                </c:pt>
                <c:pt idx="146">
                  <c:v>76.650000000000006</c:v>
                </c:pt>
                <c:pt idx="147">
                  <c:v>78.56</c:v>
                </c:pt>
                <c:pt idx="148">
                  <c:v>82.46</c:v>
                </c:pt>
                <c:pt idx="149">
                  <c:v>81.87</c:v>
                </c:pt>
                <c:pt idx="150">
                  <c:v>83.04</c:v>
                </c:pt>
                <c:pt idx="151">
                  <c:v>82.35</c:v>
                </c:pt>
                <c:pt idx="152">
                  <c:v>80.22</c:v>
                </c:pt>
                <c:pt idx="153">
                  <c:v>79.53</c:v>
                </c:pt>
                <c:pt idx="154">
                  <c:v>77.680000000000007</c:v>
                </c:pt>
                <c:pt idx="155">
                  <c:v>80.89</c:v>
                </c:pt>
                <c:pt idx="156">
                  <c:v>82.94</c:v>
                </c:pt>
                <c:pt idx="157">
                  <c:v>83.24</c:v>
                </c:pt>
                <c:pt idx="158">
                  <c:v>81.61</c:v>
                </c:pt>
                <c:pt idx="159">
                  <c:v>84.31</c:v>
                </c:pt>
                <c:pt idx="160">
                  <c:v>84.53</c:v>
                </c:pt>
                <c:pt idx="161">
                  <c:v>85.19</c:v>
                </c:pt>
                <c:pt idx="162">
                  <c:v>85.4</c:v>
                </c:pt>
                <c:pt idx="163">
                  <c:v>84.48</c:v>
                </c:pt>
                <c:pt idx="164">
                  <c:v>85.07</c:v>
                </c:pt>
                <c:pt idx="165">
                  <c:v>86.43</c:v>
                </c:pt>
                <c:pt idx="166">
                  <c:v>82.04</c:v>
                </c:pt>
                <c:pt idx="167">
                  <c:v>81.53</c:v>
                </c:pt>
                <c:pt idx="168">
                  <c:v>83.09</c:v>
                </c:pt>
                <c:pt idx="169">
                  <c:v>81.72</c:v>
                </c:pt>
                <c:pt idx="170">
                  <c:v>74.94</c:v>
                </c:pt>
                <c:pt idx="171">
                  <c:v>72.84</c:v>
                </c:pt>
                <c:pt idx="172">
                  <c:v>75.599999999999994</c:v>
                </c:pt>
                <c:pt idx="173">
                  <c:v>76.739999999999995</c:v>
                </c:pt>
                <c:pt idx="174">
                  <c:v>77.81</c:v>
                </c:pt>
                <c:pt idx="175">
                  <c:v>81.510000000000005</c:v>
                </c:pt>
                <c:pt idx="176">
                  <c:v>80.63</c:v>
                </c:pt>
                <c:pt idx="177">
                  <c:v>71.260000000000005</c:v>
                </c:pt>
                <c:pt idx="178">
                  <c:v>66.34</c:v>
                </c:pt>
                <c:pt idx="179">
                  <c:v>71.47</c:v>
                </c:pt>
                <c:pt idx="180">
                  <c:v>69.760000000000005</c:v>
                </c:pt>
                <c:pt idx="181">
                  <c:v>77.180000000000007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CF-4FD3-92CB-4C34EA81F5AB}"/>
            </c:ext>
          </c:extLst>
        </c:ser>
        <c:ser>
          <c:idx val="1"/>
          <c:order val="1"/>
          <c:tx>
            <c:strRef>
              <c:f>'Scenario 1 fig 15 tab 9-11'!$E$1</c:f>
              <c:strCache>
                <c:ptCount val="1"/>
                <c:pt idx="0">
                  <c:v>Norway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'Scenario 1 fig 15 tab 9-11'!$B$2:$B$183</c:f>
              <c:numCache>
                <c:formatCode>d\-mmm</c:formatCode>
                <c:ptCount val="182"/>
                <c:pt idx="0">
                  <c:v>46296</c:v>
                </c:pt>
                <c:pt idx="1">
                  <c:v>46297</c:v>
                </c:pt>
                <c:pt idx="2">
                  <c:v>46298</c:v>
                </c:pt>
                <c:pt idx="3">
                  <c:v>46299</c:v>
                </c:pt>
                <c:pt idx="4">
                  <c:v>46300</c:v>
                </c:pt>
                <c:pt idx="5">
                  <c:v>46301</c:v>
                </c:pt>
                <c:pt idx="6">
                  <c:v>46302</c:v>
                </c:pt>
                <c:pt idx="7">
                  <c:v>46303</c:v>
                </c:pt>
                <c:pt idx="8">
                  <c:v>46304</c:v>
                </c:pt>
                <c:pt idx="9">
                  <c:v>46305</c:v>
                </c:pt>
                <c:pt idx="10">
                  <c:v>46306</c:v>
                </c:pt>
                <c:pt idx="11">
                  <c:v>46307</c:v>
                </c:pt>
                <c:pt idx="12">
                  <c:v>46308</c:v>
                </c:pt>
                <c:pt idx="13">
                  <c:v>46309</c:v>
                </c:pt>
                <c:pt idx="14">
                  <c:v>46310</c:v>
                </c:pt>
                <c:pt idx="15">
                  <c:v>46311</c:v>
                </c:pt>
                <c:pt idx="16">
                  <c:v>46312</c:v>
                </c:pt>
                <c:pt idx="17">
                  <c:v>46313</c:v>
                </c:pt>
                <c:pt idx="18">
                  <c:v>46314</c:v>
                </c:pt>
                <c:pt idx="19">
                  <c:v>46315</c:v>
                </c:pt>
                <c:pt idx="20">
                  <c:v>46316</c:v>
                </c:pt>
                <c:pt idx="21">
                  <c:v>46317</c:v>
                </c:pt>
                <c:pt idx="22">
                  <c:v>46318</c:v>
                </c:pt>
                <c:pt idx="23">
                  <c:v>46319</c:v>
                </c:pt>
                <c:pt idx="24">
                  <c:v>46320</c:v>
                </c:pt>
                <c:pt idx="25">
                  <c:v>46321</c:v>
                </c:pt>
                <c:pt idx="26">
                  <c:v>46322</c:v>
                </c:pt>
                <c:pt idx="27">
                  <c:v>46323</c:v>
                </c:pt>
                <c:pt idx="28">
                  <c:v>46324</c:v>
                </c:pt>
                <c:pt idx="29">
                  <c:v>46325</c:v>
                </c:pt>
                <c:pt idx="30">
                  <c:v>46326</c:v>
                </c:pt>
                <c:pt idx="31">
                  <c:v>46327</c:v>
                </c:pt>
                <c:pt idx="32">
                  <c:v>46328</c:v>
                </c:pt>
                <c:pt idx="33">
                  <c:v>46329</c:v>
                </c:pt>
                <c:pt idx="34">
                  <c:v>46330</c:v>
                </c:pt>
                <c:pt idx="35">
                  <c:v>46331</c:v>
                </c:pt>
                <c:pt idx="36">
                  <c:v>46332</c:v>
                </c:pt>
                <c:pt idx="37">
                  <c:v>46333</c:v>
                </c:pt>
                <c:pt idx="38">
                  <c:v>46334</c:v>
                </c:pt>
                <c:pt idx="39">
                  <c:v>46335</c:v>
                </c:pt>
                <c:pt idx="40">
                  <c:v>46336</c:v>
                </c:pt>
                <c:pt idx="41">
                  <c:v>46337</c:v>
                </c:pt>
                <c:pt idx="42">
                  <c:v>46338</c:v>
                </c:pt>
                <c:pt idx="43">
                  <c:v>46339</c:v>
                </c:pt>
                <c:pt idx="44">
                  <c:v>46340</c:v>
                </c:pt>
                <c:pt idx="45">
                  <c:v>46341</c:v>
                </c:pt>
                <c:pt idx="46">
                  <c:v>46342</c:v>
                </c:pt>
                <c:pt idx="47">
                  <c:v>46343</c:v>
                </c:pt>
                <c:pt idx="48">
                  <c:v>46344</c:v>
                </c:pt>
                <c:pt idx="49">
                  <c:v>46345</c:v>
                </c:pt>
                <c:pt idx="50">
                  <c:v>46346</c:v>
                </c:pt>
                <c:pt idx="51">
                  <c:v>46347</c:v>
                </c:pt>
                <c:pt idx="52">
                  <c:v>46348</c:v>
                </c:pt>
                <c:pt idx="53">
                  <c:v>46349</c:v>
                </c:pt>
                <c:pt idx="54">
                  <c:v>46350</c:v>
                </c:pt>
                <c:pt idx="55">
                  <c:v>46351</c:v>
                </c:pt>
                <c:pt idx="56">
                  <c:v>46352</c:v>
                </c:pt>
                <c:pt idx="57">
                  <c:v>46353</c:v>
                </c:pt>
                <c:pt idx="58">
                  <c:v>46354</c:v>
                </c:pt>
                <c:pt idx="59">
                  <c:v>46355</c:v>
                </c:pt>
                <c:pt idx="60">
                  <c:v>46356</c:v>
                </c:pt>
                <c:pt idx="61">
                  <c:v>46357</c:v>
                </c:pt>
                <c:pt idx="62">
                  <c:v>46358</c:v>
                </c:pt>
                <c:pt idx="63">
                  <c:v>46359</c:v>
                </c:pt>
                <c:pt idx="64">
                  <c:v>46360</c:v>
                </c:pt>
                <c:pt idx="65">
                  <c:v>46361</c:v>
                </c:pt>
                <c:pt idx="66">
                  <c:v>46362</c:v>
                </c:pt>
                <c:pt idx="67">
                  <c:v>46363</c:v>
                </c:pt>
                <c:pt idx="68">
                  <c:v>46364</c:v>
                </c:pt>
                <c:pt idx="69">
                  <c:v>46365</c:v>
                </c:pt>
                <c:pt idx="70">
                  <c:v>46366</c:v>
                </c:pt>
                <c:pt idx="71">
                  <c:v>46367</c:v>
                </c:pt>
                <c:pt idx="72">
                  <c:v>46368</c:v>
                </c:pt>
                <c:pt idx="73">
                  <c:v>46369</c:v>
                </c:pt>
                <c:pt idx="74">
                  <c:v>46370</c:v>
                </c:pt>
                <c:pt idx="75">
                  <c:v>46371</c:v>
                </c:pt>
                <c:pt idx="76">
                  <c:v>46372</c:v>
                </c:pt>
                <c:pt idx="77">
                  <c:v>46373</c:v>
                </c:pt>
                <c:pt idx="78">
                  <c:v>46374</c:v>
                </c:pt>
                <c:pt idx="79">
                  <c:v>46375</c:v>
                </c:pt>
                <c:pt idx="80">
                  <c:v>46376</c:v>
                </c:pt>
                <c:pt idx="81">
                  <c:v>46377</c:v>
                </c:pt>
                <c:pt idx="82">
                  <c:v>46378</c:v>
                </c:pt>
                <c:pt idx="83">
                  <c:v>46379</c:v>
                </c:pt>
                <c:pt idx="84">
                  <c:v>46380</c:v>
                </c:pt>
                <c:pt idx="85">
                  <c:v>46381</c:v>
                </c:pt>
                <c:pt idx="86">
                  <c:v>46382</c:v>
                </c:pt>
                <c:pt idx="87">
                  <c:v>46383</c:v>
                </c:pt>
                <c:pt idx="88">
                  <c:v>46384</c:v>
                </c:pt>
                <c:pt idx="89">
                  <c:v>46385</c:v>
                </c:pt>
                <c:pt idx="90">
                  <c:v>46386</c:v>
                </c:pt>
                <c:pt idx="91">
                  <c:v>46387</c:v>
                </c:pt>
                <c:pt idx="92">
                  <c:v>46388</c:v>
                </c:pt>
                <c:pt idx="93">
                  <c:v>46389</c:v>
                </c:pt>
                <c:pt idx="94">
                  <c:v>46390</c:v>
                </c:pt>
                <c:pt idx="95">
                  <c:v>46391</c:v>
                </c:pt>
                <c:pt idx="96">
                  <c:v>46392</c:v>
                </c:pt>
                <c:pt idx="97">
                  <c:v>46393</c:v>
                </c:pt>
                <c:pt idx="98">
                  <c:v>46394</c:v>
                </c:pt>
                <c:pt idx="99">
                  <c:v>46395</c:v>
                </c:pt>
                <c:pt idx="100">
                  <c:v>46396</c:v>
                </c:pt>
                <c:pt idx="101">
                  <c:v>46397</c:v>
                </c:pt>
                <c:pt idx="102">
                  <c:v>46398</c:v>
                </c:pt>
                <c:pt idx="103">
                  <c:v>46399</c:v>
                </c:pt>
                <c:pt idx="104">
                  <c:v>46400</c:v>
                </c:pt>
                <c:pt idx="105">
                  <c:v>46401</c:v>
                </c:pt>
                <c:pt idx="106">
                  <c:v>46402</c:v>
                </c:pt>
                <c:pt idx="107">
                  <c:v>46403</c:v>
                </c:pt>
                <c:pt idx="108">
                  <c:v>46404</c:v>
                </c:pt>
                <c:pt idx="109">
                  <c:v>46405</c:v>
                </c:pt>
                <c:pt idx="110">
                  <c:v>46406</c:v>
                </c:pt>
                <c:pt idx="111">
                  <c:v>46407</c:v>
                </c:pt>
                <c:pt idx="112">
                  <c:v>46408</c:v>
                </c:pt>
                <c:pt idx="113">
                  <c:v>46409</c:v>
                </c:pt>
                <c:pt idx="114">
                  <c:v>46410</c:v>
                </c:pt>
                <c:pt idx="115">
                  <c:v>46411</c:v>
                </c:pt>
                <c:pt idx="116">
                  <c:v>46412</c:v>
                </c:pt>
                <c:pt idx="117">
                  <c:v>46413</c:v>
                </c:pt>
                <c:pt idx="118">
                  <c:v>46414</c:v>
                </c:pt>
                <c:pt idx="119">
                  <c:v>46415</c:v>
                </c:pt>
                <c:pt idx="120">
                  <c:v>46416</c:v>
                </c:pt>
                <c:pt idx="121">
                  <c:v>46417</c:v>
                </c:pt>
                <c:pt idx="122">
                  <c:v>46418</c:v>
                </c:pt>
                <c:pt idx="123">
                  <c:v>46419</c:v>
                </c:pt>
                <c:pt idx="124">
                  <c:v>46420</c:v>
                </c:pt>
                <c:pt idx="125">
                  <c:v>46421</c:v>
                </c:pt>
                <c:pt idx="126">
                  <c:v>46422</c:v>
                </c:pt>
                <c:pt idx="127">
                  <c:v>46423</c:v>
                </c:pt>
                <c:pt idx="128">
                  <c:v>46424</c:v>
                </c:pt>
                <c:pt idx="129">
                  <c:v>46425</c:v>
                </c:pt>
                <c:pt idx="130">
                  <c:v>46426</c:v>
                </c:pt>
                <c:pt idx="131">
                  <c:v>46427</c:v>
                </c:pt>
                <c:pt idx="132">
                  <c:v>46428</c:v>
                </c:pt>
                <c:pt idx="133">
                  <c:v>46429</c:v>
                </c:pt>
                <c:pt idx="134">
                  <c:v>46430</c:v>
                </c:pt>
                <c:pt idx="135">
                  <c:v>46431</c:v>
                </c:pt>
                <c:pt idx="136">
                  <c:v>46432</c:v>
                </c:pt>
                <c:pt idx="137">
                  <c:v>46433</c:v>
                </c:pt>
                <c:pt idx="138">
                  <c:v>46434</c:v>
                </c:pt>
                <c:pt idx="139">
                  <c:v>46435</c:v>
                </c:pt>
                <c:pt idx="140">
                  <c:v>46436</c:v>
                </c:pt>
                <c:pt idx="141">
                  <c:v>46437</c:v>
                </c:pt>
                <c:pt idx="142">
                  <c:v>46438</c:v>
                </c:pt>
                <c:pt idx="143">
                  <c:v>46439</c:v>
                </c:pt>
                <c:pt idx="144">
                  <c:v>46440</c:v>
                </c:pt>
                <c:pt idx="145">
                  <c:v>46441</c:v>
                </c:pt>
                <c:pt idx="146">
                  <c:v>46442</c:v>
                </c:pt>
                <c:pt idx="147">
                  <c:v>46443</c:v>
                </c:pt>
                <c:pt idx="148">
                  <c:v>46444</c:v>
                </c:pt>
                <c:pt idx="149">
                  <c:v>46445</c:v>
                </c:pt>
                <c:pt idx="150">
                  <c:v>46446</c:v>
                </c:pt>
                <c:pt idx="151">
                  <c:v>46447</c:v>
                </c:pt>
                <c:pt idx="152">
                  <c:v>46448</c:v>
                </c:pt>
                <c:pt idx="153">
                  <c:v>46449</c:v>
                </c:pt>
                <c:pt idx="154">
                  <c:v>46450</c:v>
                </c:pt>
                <c:pt idx="155">
                  <c:v>46451</c:v>
                </c:pt>
                <c:pt idx="156">
                  <c:v>46452</c:v>
                </c:pt>
                <c:pt idx="157">
                  <c:v>46453</c:v>
                </c:pt>
                <c:pt idx="158">
                  <c:v>46454</c:v>
                </c:pt>
                <c:pt idx="159">
                  <c:v>46455</c:v>
                </c:pt>
                <c:pt idx="160">
                  <c:v>46456</c:v>
                </c:pt>
                <c:pt idx="161">
                  <c:v>46457</c:v>
                </c:pt>
                <c:pt idx="162">
                  <c:v>46458</c:v>
                </c:pt>
                <c:pt idx="163">
                  <c:v>46459</c:v>
                </c:pt>
                <c:pt idx="164">
                  <c:v>46460</c:v>
                </c:pt>
                <c:pt idx="165">
                  <c:v>46461</c:v>
                </c:pt>
                <c:pt idx="166">
                  <c:v>46462</c:v>
                </c:pt>
                <c:pt idx="167">
                  <c:v>46463</c:v>
                </c:pt>
                <c:pt idx="168">
                  <c:v>46464</c:v>
                </c:pt>
                <c:pt idx="169">
                  <c:v>46465</c:v>
                </c:pt>
                <c:pt idx="170">
                  <c:v>46466</c:v>
                </c:pt>
                <c:pt idx="171">
                  <c:v>46467</c:v>
                </c:pt>
                <c:pt idx="172">
                  <c:v>46468</c:v>
                </c:pt>
                <c:pt idx="173">
                  <c:v>46469</c:v>
                </c:pt>
                <c:pt idx="174">
                  <c:v>46470</c:v>
                </c:pt>
                <c:pt idx="175">
                  <c:v>46471</c:v>
                </c:pt>
                <c:pt idx="176">
                  <c:v>46472</c:v>
                </c:pt>
                <c:pt idx="177">
                  <c:v>46473</c:v>
                </c:pt>
                <c:pt idx="178">
                  <c:v>46474</c:v>
                </c:pt>
                <c:pt idx="179">
                  <c:v>46475</c:v>
                </c:pt>
                <c:pt idx="180">
                  <c:v>46476</c:v>
                </c:pt>
                <c:pt idx="181">
                  <c:v>46477</c:v>
                </c:pt>
              </c:numCache>
            </c:numRef>
          </c:cat>
          <c:val>
            <c:numRef>
              <c:f>'Scenario 1 fig 15 tab 9-11'!$E$2:$E$183</c:f>
              <c:numCache>
                <c:formatCode>0.00</c:formatCode>
                <c:ptCount val="182"/>
                <c:pt idx="0">
                  <c:v>30.46</c:v>
                </c:pt>
                <c:pt idx="1">
                  <c:v>64.73</c:v>
                </c:pt>
                <c:pt idx="2">
                  <c:v>77.02</c:v>
                </c:pt>
                <c:pt idx="3">
                  <c:v>49.06</c:v>
                </c:pt>
                <c:pt idx="4">
                  <c:v>59.06</c:v>
                </c:pt>
                <c:pt idx="5">
                  <c:v>69.89</c:v>
                </c:pt>
                <c:pt idx="6">
                  <c:v>74.34</c:v>
                </c:pt>
                <c:pt idx="7">
                  <c:v>77.349999999999994</c:v>
                </c:pt>
                <c:pt idx="8">
                  <c:v>71.05</c:v>
                </c:pt>
                <c:pt idx="9">
                  <c:v>75.73</c:v>
                </c:pt>
                <c:pt idx="10">
                  <c:v>73.540000000000006</c:v>
                </c:pt>
                <c:pt idx="11">
                  <c:v>64.36</c:v>
                </c:pt>
                <c:pt idx="12">
                  <c:v>77.22</c:v>
                </c:pt>
                <c:pt idx="13">
                  <c:v>78.52</c:v>
                </c:pt>
                <c:pt idx="14">
                  <c:v>80.489999999999995</c:v>
                </c:pt>
                <c:pt idx="15">
                  <c:v>70.97</c:v>
                </c:pt>
                <c:pt idx="16">
                  <c:v>67.28</c:v>
                </c:pt>
                <c:pt idx="17">
                  <c:v>72.180000000000007</c:v>
                </c:pt>
                <c:pt idx="18">
                  <c:v>74.63</c:v>
                </c:pt>
                <c:pt idx="19">
                  <c:v>83.69</c:v>
                </c:pt>
                <c:pt idx="20">
                  <c:v>89.14</c:v>
                </c:pt>
                <c:pt idx="21">
                  <c:v>79.680000000000007</c:v>
                </c:pt>
                <c:pt idx="22">
                  <c:v>74.87</c:v>
                </c:pt>
                <c:pt idx="23">
                  <c:v>69.95</c:v>
                </c:pt>
                <c:pt idx="24">
                  <c:v>68.59</c:v>
                </c:pt>
                <c:pt idx="25">
                  <c:v>57.34</c:v>
                </c:pt>
                <c:pt idx="26">
                  <c:v>68.59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71.28</c:v>
                </c:pt>
                <c:pt idx="32">
                  <c:v>73.69</c:v>
                </c:pt>
                <c:pt idx="33">
                  <c:v>71.03</c:v>
                </c:pt>
                <c:pt idx="34">
                  <c:v>78.52</c:v>
                </c:pt>
                <c:pt idx="35">
                  <c:v>77.17</c:v>
                </c:pt>
                <c:pt idx="36">
                  <c:v>76.78</c:v>
                </c:pt>
                <c:pt idx="37">
                  <c:v>71.989999999999995</c:v>
                </c:pt>
                <c:pt idx="38">
                  <c:v>77.38</c:v>
                </c:pt>
                <c:pt idx="39">
                  <c:v>76.75</c:v>
                </c:pt>
                <c:pt idx="40">
                  <c:v>76.48</c:v>
                </c:pt>
                <c:pt idx="41">
                  <c:v>83.47</c:v>
                </c:pt>
                <c:pt idx="42">
                  <c:v>83.16</c:v>
                </c:pt>
                <c:pt idx="43">
                  <c:v>81.45</c:v>
                </c:pt>
                <c:pt idx="44">
                  <c:v>80.08</c:v>
                </c:pt>
                <c:pt idx="45">
                  <c:v>85.67</c:v>
                </c:pt>
                <c:pt idx="46">
                  <c:v>106.07</c:v>
                </c:pt>
                <c:pt idx="47">
                  <c:v>82.49</c:v>
                </c:pt>
                <c:pt idx="48">
                  <c:v>90</c:v>
                </c:pt>
                <c:pt idx="49">
                  <c:v>94.33</c:v>
                </c:pt>
                <c:pt idx="50">
                  <c:v>104.54</c:v>
                </c:pt>
                <c:pt idx="51">
                  <c:v>96.15</c:v>
                </c:pt>
                <c:pt idx="52">
                  <c:v>92.64</c:v>
                </c:pt>
                <c:pt idx="53">
                  <c:v>88.94</c:v>
                </c:pt>
                <c:pt idx="54">
                  <c:v>94.72</c:v>
                </c:pt>
                <c:pt idx="55">
                  <c:v>95.29</c:v>
                </c:pt>
                <c:pt idx="56">
                  <c:v>97.21</c:v>
                </c:pt>
                <c:pt idx="57">
                  <c:v>87.36</c:v>
                </c:pt>
                <c:pt idx="58">
                  <c:v>92.25</c:v>
                </c:pt>
                <c:pt idx="59">
                  <c:v>95.76</c:v>
                </c:pt>
                <c:pt idx="60">
                  <c:v>95.78</c:v>
                </c:pt>
                <c:pt idx="61">
                  <c:v>97.05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81.58</c:v>
                </c:pt>
                <c:pt idx="66">
                  <c:v>81</c:v>
                </c:pt>
                <c:pt idx="67">
                  <c:v>85.45</c:v>
                </c:pt>
                <c:pt idx="68">
                  <c:v>87.86</c:v>
                </c:pt>
                <c:pt idx="69">
                  <c:v>88.6</c:v>
                </c:pt>
                <c:pt idx="70">
                  <c:v>90.88</c:v>
                </c:pt>
                <c:pt idx="71">
                  <c:v>106.25</c:v>
                </c:pt>
                <c:pt idx="72">
                  <c:v>102.5</c:v>
                </c:pt>
                <c:pt idx="73">
                  <c:v>108.57</c:v>
                </c:pt>
                <c:pt idx="74">
                  <c:v>106.96</c:v>
                </c:pt>
                <c:pt idx="75">
                  <c:v>104.95</c:v>
                </c:pt>
                <c:pt idx="76">
                  <c:v>113.78</c:v>
                </c:pt>
                <c:pt idx="77">
                  <c:v>105.79</c:v>
                </c:pt>
                <c:pt idx="78">
                  <c:v>104.77</c:v>
                </c:pt>
                <c:pt idx="79">
                  <c:v>104.91</c:v>
                </c:pt>
                <c:pt idx="80">
                  <c:v>106.3</c:v>
                </c:pt>
                <c:pt idx="81">
                  <c:v>103.67</c:v>
                </c:pt>
                <c:pt idx="82">
                  <c:v>102.45</c:v>
                </c:pt>
                <c:pt idx="83">
                  <c:v>89.22</c:v>
                </c:pt>
                <c:pt idx="84">
                  <c:v>88.96</c:v>
                </c:pt>
                <c:pt idx="85">
                  <c:v>105.37</c:v>
                </c:pt>
                <c:pt idx="86">
                  <c:v>102.22</c:v>
                </c:pt>
                <c:pt idx="87">
                  <c:v>101.77</c:v>
                </c:pt>
                <c:pt idx="88">
                  <c:v>97.83</c:v>
                </c:pt>
                <c:pt idx="89">
                  <c:v>106.73</c:v>
                </c:pt>
                <c:pt idx="90">
                  <c:v>87.58</c:v>
                </c:pt>
                <c:pt idx="91">
                  <c:v>113.32</c:v>
                </c:pt>
                <c:pt idx="92">
                  <c:v>114.98</c:v>
                </c:pt>
                <c:pt idx="93">
                  <c:v>115.15</c:v>
                </c:pt>
                <c:pt idx="94">
                  <c:v>110.98</c:v>
                </c:pt>
                <c:pt idx="95">
                  <c:v>113.97</c:v>
                </c:pt>
                <c:pt idx="96">
                  <c:v>107.96</c:v>
                </c:pt>
                <c:pt idx="97">
                  <c:v>109.44</c:v>
                </c:pt>
                <c:pt idx="98">
                  <c:v>98.35</c:v>
                </c:pt>
                <c:pt idx="99">
                  <c:v>109.37</c:v>
                </c:pt>
                <c:pt idx="100">
                  <c:v>105.35</c:v>
                </c:pt>
                <c:pt idx="101">
                  <c:v>98.31</c:v>
                </c:pt>
                <c:pt idx="102">
                  <c:v>99.45</c:v>
                </c:pt>
                <c:pt idx="103">
                  <c:v>105.48</c:v>
                </c:pt>
                <c:pt idx="104">
                  <c:v>110.64</c:v>
                </c:pt>
                <c:pt idx="105">
                  <c:v>115.42</c:v>
                </c:pt>
                <c:pt idx="106">
                  <c:v>114.87</c:v>
                </c:pt>
                <c:pt idx="107">
                  <c:v>115.1</c:v>
                </c:pt>
                <c:pt idx="108">
                  <c:v>115.37</c:v>
                </c:pt>
                <c:pt idx="109">
                  <c:v>114.98</c:v>
                </c:pt>
                <c:pt idx="110">
                  <c:v>113.79</c:v>
                </c:pt>
                <c:pt idx="111">
                  <c:v>94.37</c:v>
                </c:pt>
                <c:pt idx="112">
                  <c:v>91.96</c:v>
                </c:pt>
                <c:pt idx="113">
                  <c:v>102.45</c:v>
                </c:pt>
                <c:pt idx="114">
                  <c:v>90</c:v>
                </c:pt>
                <c:pt idx="115">
                  <c:v>85.37</c:v>
                </c:pt>
                <c:pt idx="116">
                  <c:v>89.77</c:v>
                </c:pt>
                <c:pt idx="117">
                  <c:v>87.48</c:v>
                </c:pt>
                <c:pt idx="118">
                  <c:v>84.72</c:v>
                </c:pt>
                <c:pt idx="119">
                  <c:v>76.22</c:v>
                </c:pt>
                <c:pt idx="120">
                  <c:v>85.33</c:v>
                </c:pt>
                <c:pt idx="121">
                  <c:v>86.13</c:v>
                </c:pt>
                <c:pt idx="122">
                  <c:v>88.4</c:v>
                </c:pt>
                <c:pt idx="123">
                  <c:v>84.5</c:v>
                </c:pt>
                <c:pt idx="124">
                  <c:v>89.17</c:v>
                </c:pt>
                <c:pt idx="125">
                  <c:v>85.26</c:v>
                </c:pt>
                <c:pt idx="126">
                  <c:v>82.33</c:v>
                </c:pt>
                <c:pt idx="127">
                  <c:v>86.73</c:v>
                </c:pt>
                <c:pt idx="128">
                  <c:v>78.67</c:v>
                </c:pt>
                <c:pt idx="129">
                  <c:v>80.680000000000007</c:v>
                </c:pt>
                <c:pt idx="130">
                  <c:v>79.12</c:v>
                </c:pt>
                <c:pt idx="131">
                  <c:v>79.53</c:v>
                </c:pt>
                <c:pt idx="132">
                  <c:v>77.91</c:v>
                </c:pt>
                <c:pt idx="133">
                  <c:v>74.45</c:v>
                </c:pt>
                <c:pt idx="134">
                  <c:v>73.06</c:v>
                </c:pt>
                <c:pt idx="135">
                  <c:v>73.34</c:v>
                </c:pt>
                <c:pt idx="136">
                  <c:v>73.58</c:v>
                </c:pt>
                <c:pt idx="137">
                  <c:v>73.97</c:v>
                </c:pt>
                <c:pt idx="138">
                  <c:v>69.09</c:v>
                </c:pt>
                <c:pt idx="139">
                  <c:v>71.930000000000007</c:v>
                </c:pt>
                <c:pt idx="140">
                  <c:v>70.400000000000006</c:v>
                </c:pt>
                <c:pt idx="141">
                  <c:v>70.099999999999994</c:v>
                </c:pt>
                <c:pt idx="142">
                  <c:v>63.89</c:v>
                </c:pt>
                <c:pt idx="143">
                  <c:v>69.86</c:v>
                </c:pt>
                <c:pt idx="144">
                  <c:v>67.47</c:v>
                </c:pt>
                <c:pt idx="145">
                  <c:v>70.349999999999994</c:v>
                </c:pt>
                <c:pt idx="146">
                  <c:v>68.569999999999993</c:v>
                </c:pt>
                <c:pt idx="147">
                  <c:v>71</c:v>
                </c:pt>
                <c:pt idx="148">
                  <c:v>61.82</c:v>
                </c:pt>
                <c:pt idx="149">
                  <c:v>61.62</c:v>
                </c:pt>
                <c:pt idx="150">
                  <c:v>51.03</c:v>
                </c:pt>
                <c:pt idx="151">
                  <c:v>66.930000000000007</c:v>
                </c:pt>
                <c:pt idx="152">
                  <c:v>73.040000000000006</c:v>
                </c:pt>
                <c:pt idx="153">
                  <c:v>90</c:v>
                </c:pt>
                <c:pt idx="154">
                  <c:v>92.06</c:v>
                </c:pt>
                <c:pt idx="155">
                  <c:v>90</c:v>
                </c:pt>
                <c:pt idx="156">
                  <c:v>90</c:v>
                </c:pt>
                <c:pt idx="157">
                  <c:v>95.83</c:v>
                </c:pt>
                <c:pt idx="158">
                  <c:v>94.2</c:v>
                </c:pt>
                <c:pt idx="159">
                  <c:v>97.03</c:v>
                </c:pt>
                <c:pt idx="160">
                  <c:v>76.25</c:v>
                </c:pt>
                <c:pt idx="161">
                  <c:v>75.22</c:v>
                </c:pt>
                <c:pt idx="162">
                  <c:v>84.44</c:v>
                </c:pt>
                <c:pt idx="163">
                  <c:v>79.760000000000005</c:v>
                </c:pt>
                <c:pt idx="164">
                  <c:v>79.989999999999995</c:v>
                </c:pt>
                <c:pt idx="165">
                  <c:v>83.66</c:v>
                </c:pt>
                <c:pt idx="166">
                  <c:v>84.19</c:v>
                </c:pt>
                <c:pt idx="167">
                  <c:v>74.67</c:v>
                </c:pt>
                <c:pt idx="168">
                  <c:v>75.08</c:v>
                </c:pt>
                <c:pt idx="169">
                  <c:v>84.72</c:v>
                </c:pt>
                <c:pt idx="170">
                  <c:v>87.85</c:v>
                </c:pt>
                <c:pt idx="171">
                  <c:v>72.180000000000007</c:v>
                </c:pt>
                <c:pt idx="172">
                  <c:v>65.37</c:v>
                </c:pt>
                <c:pt idx="173">
                  <c:v>65.7</c:v>
                </c:pt>
                <c:pt idx="174">
                  <c:v>65.61</c:v>
                </c:pt>
                <c:pt idx="175">
                  <c:v>68.36</c:v>
                </c:pt>
                <c:pt idx="176">
                  <c:v>77.209999999999994</c:v>
                </c:pt>
                <c:pt idx="177">
                  <c:v>78.39</c:v>
                </c:pt>
                <c:pt idx="178">
                  <c:v>76.77</c:v>
                </c:pt>
                <c:pt idx="179">
                  <c:v>78.489999999999995</c:v>
                </c:pt>
                <c:pt idx="180">
                  <c:v>84.24</c:v>
                </c:pt>
                <c:pt idx="181">
                  <c:v>87.06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CF-4FD3-92CB-4C34EA81F5AB}"/>
            </c:ext>
          </c:extLst>
        </c:ser>
        <c:ser>
          <c:idx val="2"/>
          <c:order val="2"/>
          <c:tx>
            <c:strRef>
              <c:f>'Scenario 1 fig 15 tab 9-11'!$F$1</c:f>
              <c:strCache>
                <c:ptCount val="1"/>
                <c:pt idx="0">
                  <c:v>LNG Import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'Scenario 1 fig 15 tab 9-11'!$B$2:$B$183</c:f>
              <c:numCache>
                <c:formatCode>d\-mmm</c:formatCode>
                <c:ptCount val="182"/>
                <c:pt idx="0">
                  <c:v>46296</c:v>
                </c:pt>
                <c:pt idx="1">
                  <c:v>46297</c:v>
                </c:pt>
                <c:pt idx="2">
                  <c:v>46298</c:v>
                </c:pt>
                <c:pt idx="3">
                  <c:v>46299</c:v>
                </c:pt>
                <c:pt idx="4">
                  <c:v>46300</c:v>
                </c:pt>
                <c:pt idx="5">
                  <c:v>46301</c:v>
                </c:pt>
                <c:pt idx="6">
                  <c:v>46302</c:v>
                </c:pt>
                <c:pt idx="7">
                  <c:v>46303</c:v>
                </c:pt>
                <c:pt idx="8">
                  <c:v>46304</c:v>
                </c:pt>
                <c:pt idx="9">
                  <c:v>46305</c:v>
                </c:pt>
                <c:pt idx="10">
                  <c:v>46306</c:v>
                </c:pt>
                <c:pt idx="11">
                  <c:v>46307</c:v>
                </c:pt>
                <c:pt idx="12">
                  <c:v>46308</c:v>
                </c:pt>
                <c:pt idx="13">
                  <c:v>46309</c:v>
                </c:pt>
                <c:pt idx="14">
                  <c:v>46310</c:v>
                </c:pt>
                <c:pt idx="15">
                  <c:v>46311</c:v>
                </c:pt>
                <c:pt idx="16">
                  <c:v>46312</c:v>
                </c:pt>
                <c:pt idx="17">
                  <c:v>46313</c:v>
                </c:pt>
                <c:pt idx="18">
                  <c:v>46314</c:v>
                </c:pt>
                <c:pt idx="19">
                  <c:v>46315</c:v>
                </c:pt>
                <c:pt idx="20">
                  <c:v>46316</c:v>
                </c:pt>
                <c:pt idx="21">
                  <c:v>46317</c:v>
                </c:pt>
                <c:pt idx="22">
                  <c:v>46318</c:v>
                </c:pt>
                <c:pt idx="23">
                  <c:v>46319</c:v>
                </c:pt>
                <c:pt idx="24">
                  <c:v>46320</c:v>
                </c:pt>
                <c:pt idx="25">
                  <c:v>46321</c:v>
                </c:pt>
                <c:pt idx="26">
                  <c:v>46322</c:v>
                </c:pt>
                <c:pt idx="27">
                  <c:v>46323</c:v>
                </c:pt>
                <c:pt idx="28">
                  <c:v>46324</c:v>
                </c:pt>
                <c:pt idx="29">
                  <c:v>46325</c:v>
                </c:pt>
                <c:pt idx="30">
                  <c:v>46326</c:v>
                </c:pt>
                <c:pt idx="31">
                  <c:v>46327</c:v>
                </c:pt>
                <c:pt idx="32">
                  <c:v>46328</c:v>
                </c:pt>
                <c:pt idx="33">
                  <c:v>46329</c:v>
                </c:pt>
                <c:pt idx="34">
                  <c:v>46330</c:v>
                </c:pt>
                <c:pt idx="35">
                  <c:v>46331</c:v>
                </c:pt>
                <c:pt idx="36">
                  <c:v>46332</c:v>
                </c:pt>
                <c:pt idx="37">
                  <c:v>46333</c:v>
                </c:pt>
                <c:pt idx="38">
                  <c:v>46334</c:v>
                </c:pt>
                <c:pt idx="39">
                  <c:v>46335</c:v>
                </c:pt>
                <c:pt idx="40">
                  <c:v>46336</c:v>
                </c:pt>
                <c:pt idx="41">
                  <c:v>46337</c:v>
                </c:pt>
                <c:pt idx="42">
                  <c:v>46338</c:v>
                </c:pt>
                <c:pt idx="43">
                  <c:v>46339</c:v>
                </c:pt>
                <c:pt idx="44">
                  <c:v>46340</c:v>
                </c:pt>
                <c:pt idx="45">
                  <c:v>46341</c:v>
                </c:pt>
                <c:pt idx="46">
                  <c:v>46342</c:v>
                </c:pt>
                <c:pt idx="47">
                  <c:v>46343</c:v>
                </c:pt>
                <c:pt idx="48">
                  <c:v>46344</c:v>
                </c:pt>
                <c:pt idx="49">
                  <c:v>46345</c:v>
                </c:pt>
                <c:pt idx="50">
                  <c:v>46346</c:v>
                </c:pt>
                <c:pt idx="51">
                  <c:v>46347</c:v>
                </c:pt>
                <c:pt idx="52">
                  <c:v>46348</c:v>
                </c:pt>
                <c:pt idx="53">
                  <c:v>46349</c:v>
                </c:pt>
                <c:pt idx="54">
                  <c:v>46350</c:v>
                </c:pt>
                <c:pt idx="55">
                  <c:v>46351</c:v>
                </c:pt>
                <c:pt idx="56">
                  <c:v>46352</c:v>
                </c:pt>
                <c:pt idx="57">
                  <c:v>46353</c:v>
                </c:pt>
                <c:pt idx="58">
                  <c:v>46354</c:v>
                </c:pt>
                <c:pt idx="59">
                  <c:v>46355</c:v>
                </c:pt>
                <c:pt idx="60">
                  <c:v>46356</c:v>
                </c:pt>
                <c:pt idx="61">
                  <c:v>46357</c:v>
                </c:pt>
                <c:pt idx="62">
                  <c:v>46358</c:v>
                </c:pt>
                <c:pt idx="63">
                  <c:v>46359</c:v>
                </c:pt>
                <c:pt idx="64">
                  <c:v>46360</c:v>
                </c:pt>
                <c:pt idx="65">
                  <c:v>46361</c:v>
                </c:pt>
                <c:pt idx="66">
                  <c:v>46362</c:v>
                </c:pt>
                <c:pt idx="67">
                  <c:v>46363</c:v>
                </c:pt>
                <c:pt idx="68">
                  <c:v>46364</c:v>
                </c:pt>
                <c:pt idx="69">
                  <c:v>46365</c:v>
                </c:pt>
                <c:pt idx="70">
                  <c:v>46366</c:v>
                </c:pt>
                <c:pt idx="71">
                  <c:v>46367</c:v>
                </c:pt>
                <c:pt idx="72">
                  <c:v>46368</c:v>
                </c:pt>
                <c:pt idx="73">
                  <c:v>46369</c:v>
                </c:pt>
                <c:pt idx="74">
                  <c:v>46370</c:v>
                </c:pt>
                <c:pt idx="75">
                  <c:v>46371</c:v>
                </c:pt>
                <c:pt idx="76">
                  <c:v>46372</c:v>
                </c:pt>
                <c:pt idx="77">
                  <c:v>46373</c:v>
                </c:pt>
                <c:pt idx="78">
                  <c:v>46374</c:v>
                </c:pt>
                <c:pt idx="79">
                  <c:v>46375</c:v>
                </c:pt>
                <c:pt idx="80">
                  <c:v>46376</c:v>
                </c:pt>
                <c:pt idx="81">
                  <c:v>46377</c:v>
                </c:pt>
                <c:pt idx="82">
                  <c:v>46378</c:v>
                </c:pt>
                <c:pt idx="83">
                  <c:v>46379</c:v>
                </c:pt>
                <c:pt idx="84">
                  <c:v>46380</c:v>
                </c:pt>
                <c:pt idx="85">
                  <c:v>46381</c:v>
                </c:pt>
                <c:pt idx="86">
                  <c:v>46382</c:v>
                </c:pt>
                <c:pt idx="87">
                  <c:v>46383</c:v>
                </c:pt>
                <c:pt idx="88">
                  <c:v>46384</c:v>
                </c:pt>
                <c:pt idx="89">
                  <c:v>46385</c:v>
                </c:pt>
                <c:pt idx="90">
                  <c:v>46386</c:v>
                </c:pt>
                <c:pt idx="91">
                  <c:v>46387</c:v>
                </c:pt>
                <c:pt idx="92">
                  <c:v>46388</c:v>
                </c:pt>
                <c:pt idx="93">
                  <c:v>46389</c:v>
                </c:pt>
                <c:pt idx="94">
                  <c:v>46390</c:v>
                </c:pt>
                <c:pt idx="95">
                  <c:v>46391</c:v>
                </c:pt>
                <c:pt idx="96">
                  <c:v>46392</c:v>
                </c:pt>
                <c:pt idx="97">
                  <c:v>46393</c:v>
                </c:pt>
                <c:pt idx="98">
                  <c:v>46394</c:v>
                </c:pt>
                <c:pt idx="99">
                  <c:v>46395</c:v>
                </c:pt>
                <c:pt idx="100">
                  <c:v>46396</c:v>
                </c:pt>
                <c:pt idx="101">
                  <c:v>46397</c:v>
                </c:pt>
                <c:pt idx="102">
                  <c:v>46398</c:v>
                </c:pt>
                <c:pt idx="103">
                  <c:v>46399</c:v>
                </c:pt>
                <c:pt idx="104">
                  <c:v>46400</c:v>
                </c:pt>
                <c:pt idx="105">
                  <c:v>46401</c:v>
                </c:pt>
                <c:pt idx="106">
                  <c:v>46402</c:v>
                </c:pt>
                <c:pt idx="107">
                  <c:v>46403</c:v>
                </c:pt>
                <c:pt idx="108">
                  <c:v>46404</c:v>
                </c:pt>
                <c:pt idx="109">
                  <c:v>46405</c:v>
                </c:pt>
                <c:pt idx="110">
                  <c:v>46406</c:v>
                </c:pt>
                <c:pt idx="111">
                  <c:v>46407</c:v>
                </c:pt>
                <c:pt idx="112">
                  <c:v>46408</c:v>
                </c:pt>
                <c:pt idx="113">
                  <c:v>46409</c:v>
                </c:pt>
                <c:pt idx="114">
                  <c:v>46410</c:v>
                </c:pt>
                <c:pt idx="115">
                  <c:v>46411</c:v>
                </c:pt>
                <c:pt idx="116">
                  <c:v>46412</c:v>
                </c:pt>
                <c:pt idx="117">
                  <c:v>46413</c:v>
                </c:pt>
                <c:pt idx="118">
                  <c:v>46414</c:v>
                </c:pt>
                <c:pt idx="119">
                  <c:v>46415</c:v>
                </c:pt>
                <c:pt idx="120">
                  <c:v>46416</c:v>
                </c:pt>
                <c:pt idx="121">
                  <c:v>46417</c:v>
                </c:pt>
                <c:pt idx="122">
                  <c:v>46418</c:v>
                </c:pt>
                <c:pt idx="123">
                  <c:v>46419</c:v>
                </c:pt>
                <c:pt idx="124">
                  <c:v>46420</c:v>
                </c:pt>
                <c:pt idx="125">
                  <c:v>46421</c:v>
                </c:pt>
                <c:pt idx="126">
                  <c:v>46422</c:v>
                </c:pt>
                <c:pt idx="127">
                  <c:v>46423</c:v>
                </c:pt>
                <c:pt idx="128">
                  <c:v>46424</c:v>
                </c:pt>
                <c:pt idx="129">
                  <c:v>46425</c:v>
                </c:pt>
                <c:pt idx="130">
                  <c:v>46426</c:v>
                </c:pt>
                <c:pt idx="131">
                  <c:v>46427</c:v>
                </c:pt>
                <c:pt idx="132">
                  <c:v>46428</c:v>
                </c:pt>
                <c:pt idx="133">
                  <c:v>46429</c:v>
                </c:pt>
                <c:pt idx="134">
                  <c:v>46430</c:v>
                </c:pt>
                <c:pt idx="135">
                  <c:v>46431</c:v>
                </c:pt>
                <c:pt idx="136">
                  <c:v>46432</c:v>
                </c:pt>
                <c:pt idx="137">
                  <c:v>46433</c:v>
                </c:pt>
                <c:pt idx="138">
                  <c:v>46434</c:v>
                </c:pt>
                <c:pt idx="139">
                  <c:v>46435</c:v>
                </c:pt>
                <c:pt idx="140">
                  <c:v>46436</c:v>
                </c:pt>
                <c:pt idx="141">
                  <c:v>46437</c:v>
                </c:pt>
                <c:pt idx="142">
                  <c:v>46438</c:v>
                </c:pt>
                <c:pt idx="143">
                  <c:v>46439</c:v>
                </c:pt>
                <c:pt idx="144">
                  <c:v>46440</c:v>
                </c:pt>
                <c:pt idx="145">
                  <c:v>46441</c:v>
                </c:pt>
                <c:pt idx="146">
                  <c:v>46442</c:v>
                </c:pt>
                <c:pt idx="147">
                  <c:v>46443</c:v>
                </c:pt>
                <c:pt idx="148">
                  <c:v>46444</c:v>
                </c:pt>
                <c:pt idx="149">
                  <c:v>46445</c:v>
                </c:pt>
                <c:pt idx="150">
                  <c:v>46446</c:v>
                </c:pt>
                <c:pt idx="151">
                  <c:v>46447</c:v>
                </c:pt>
                <c:pt idx="152">
                  <c:v>46448</c:v>
                </c:pt>
                <c:pt idx="153">
                  <c:v>46449</c:v>
                </c:pt>
                <c:pt idx="154">
                  <c:v>46450</c:v>
                </c:pt>
                <c:pt idx="155">
                  <c:v>46451</c:v>
                </c:pt>
                <c:pt idx="156">
                  <c:v>46452</c:v>
                </c:pt>
                <c:pt idx="157">
                  <c:v>46453</c:v>
                </c:pt>
                <c:pt idx="158">
                  <c:v>46454</c:v>
                </c:pt>
                <c:pt idx="159">
                  <c:v>46455</c:v>
                </c:pt>
                <c:pt idx="160">
                  <c:v>46456</c:v>
                </c:pt>
                <c:pt idx="161">
                  <c:v>46457</c:v>
                </c:pt>
                <c:pt idx="162">
                  <c:v>46458</c:v>
                </c:pt>
                <c:pt idx="163">
                  <c:v>46459</c:v>
                </c:pt>
                <c:pt idx="164">
                  <c:v>46460</c:v>
                </c:pt>
                <c:pt idx="165">
                  <c:v>46461</c:v>
                </c:pt>
                <c:pt idx="166">
                  <c:v>46462</c:v>
                </c:pt>
                <c:pt idx="167">
                  <c:v>46463</c:v>
                </c:pt>
                <c:pt idx="168">
                  <c:v>46464</c:v>
                </c:pt>
                <c:pt idx="169">
                  <c:v>46465</c:v>
                </c:pt>
                <c:pt idx="170">
                  <c:v>46466</c:v>
                </c:pt>
                <c:pt idx="171">
                  <c:v>46467</c:v>
                </c:pt>
                <c:pt idx="172">
                  <c:v>46468</c:v>
                </c:pt>
                <c:pt idx="173">
                  <c:v>46469</c:v>
                </c:pt>
                <c:pt idx="174">
                  <c:v>46470</c:v>
                </c:pt>
                <c:pt idx="175">
                  <c:v>46471</c:v>
                </c:pt>
                <c:pt idx="176">
                  <c:v>46472</c:v>
                </c:pt>
                <c:pt idx="177">
                  <c:v>46473</c:v>
                </c:pt>
                <c:pt idx="178">
                  <c:v>46474</c:v>
                </c:pt>
                <c:pt idx="179">
                  <c:v>46475</c:v>
                </c:pt>
                <c:pt idx="180">
                  <c:v>46476</c:v>
                </c:pt>
                <c:pt idx="181">
                  <c:v>46477</c:v>
                </c:pt>
              </c:numCache>
            </c:numRef>
          </c:cat>
          <c:val>
            <c:numRef>
              <c:f>'Scenario 1 fig 15 tab 9-11'!$F$2:$F$183</c:f>
              <c:numCache>
                <c:formatCode>0.00</c:formatCode>
                <c:ptCount val="182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31.83</c:v>
                </c:pt>
                <c:pt idx="6">
                  <c:v>38.520000000000003</c:v>
                </c:pt>
                <c:pt idx="7">
                  <c:v>31.81</c:v>
                </c:pt>
                <c:pt idx="8">
                  <c:v>35.29</c:v>
                </c:pt>
                <c:pt idx="9">
                  <c:v>27.97</c:v>
                </c:pt>
                <c:pt idx="10">
                  <c:v>15.47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74.17</c:v>
                </c:pt>
                <c:pt idx="28">
                  <c:v>72.75</c:v>
                </c:pt>
                <c:pt idx="29">
                  <c:v>58.08</c:v>
                </c:pt>
                <c:pt idx="30">
                  <c:v>65.819999999999993</c:v>
                </c:pt>
                <c:pt idx="31">
                  <c:v>69.84</c:v>
                </c:pt>
                <c:pt idx="32">
                  <c:v>71.95</c:v>
                </c:pt>
                <c:pt idx="33">
                  <c:v>80.650000000000006</c:v>
                </c:pt>
                <c:pt idx="34">
                  <c:v>84.32</c:v>
                </c:pt>
                <c:pt idx="35">
                  <c:v>90</c:v>
                </c:pt>
                <c:pt idx="36">
                  <c:v>90</c:v>
                </c:pt>
                <c:pt idx="37">
                  <c:v>89.73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109.93</c:v>
                </c:pt>
                <c:pt idx="49">
                  <c:v>114.17</c:v>
                </c:pt>
                <c:pt idx="50">
                  <c:v>90</c:v>
                </c:pt>
                <c:pt idx="51">
                  <c:v>90</c:v>
                </c:pt>
                <c:pt idx="52">
                  <c:v>83.05</c:v>
                </c:pt>
                <c:pt idx="53">
                  <c:v>80.400000000000006</c:v>
                </c:pt>
                <c:pt idx="54">
                  <c:v>75.959999999999994</c:v>
                </c:pt>
                <c:pt idx="55">
                  <c:v>79.17</c:v>
                </c:pt>
                <c:pt idx="56">
                  <c:v>68.37</c:v>
                </c:pt>
                <c:pt idx="57">
                  <c:v>79.489999999999995</c:v>
                </c:pt>
                <c:pt idx="58">
                  <c:v>78.45</c:v>
                </c:pt>
                <c:pt idx="59">
                  <c:v>90</c:v>
                </c:pt>
                <c:pt idx="60">
                  <c:v>98.09</c:v>
                </c:pt>
                <c:pt idx="61">
                  <c:v>97.53</c:v>
                </c:pt>
                <c:pt idx="62">
                  <c:v>113.33</c:v>
                </c:pt>
                <c:pt idx="63">
                  <c:v>102.23</c:v>
                </c:pt>
                <c:pt idx="64">
                  <c:v>91.74</c:v>
                </c:pt>
                <c:pt idx="65">
                  <c:v>90</c:v>
                </c:pt>
                <c:pt idx="66">
                  <c:v>71.790000000000006</c:v>
                </c:pt>
                <c:pt idx="67">
                  <c:v>71.87</c:v>
                </c:pt>
                <c:pt idx="68">
                  <c:v>74.3</c:v>
                </c:pt>
                <c:pt idx="69">
                  <c:v>89.89</c:v>
                </c:pt>
                <c:pt idx="70">
                  <c:v>84.74</c:v>
                </c:pt>
                <c:pt idx="71">
                  <c:v>89.79</c:v>
                </c:pt>
                <c:pt idx="72">
                  <c:v>90</c:v>
                </c:pt>
                <c:pt idx="73">
                  <c:v>79.56</c:v>
                </c:pt>
                <c:pt idx="74">
                  <c:v>80.3</c:v>
                </c:pt>
                <c:pt idx="75">
                  <c:v>84.75</c:v>
                </c:pt>
                <c:pt idx="76">
                  <c:v>90</c:v>
                </c:pt>
                <c:pt idx="77">
                  <c:v>104.79</c:v>
                </c:pt>
                <c:pt idx="78">
                  <c:v>90</c:v>
                </c:pt>
                <c:pt idx="79">
                  <c:v>67.31</c:v>
                </c:pt>
                <c:pt idx="80">
                  <c:v>75.88</c:v>
                </c:pt>
                <c:pt idx="81">
                  <c:v>75.069999999999993</c:v>
                </c:pt>
                <c:pt idx="82">
                  <c:v>75.61</c:v>
                </c:pt>
                <c:pt idx="83">
                  <c:v>77.66</c:v>
                </c:pt>
                <c:pt idx="84">
                  <c:v>74.08</c:v>
                </c:pt>
                <c:pt idx="85">
                  <c:v>70.61</c:v>
                </c:pt>
                <c:pt idx="86">
                  <c:v>70.84</c:v>
                </c:pt>
                <c:pt idx="87">
                  <c:v>71.75</c:v>
                </c:pt>
                <c:pt idx="88">
                  <c:v>60.59</c:v>
                </c:pt>
                <c:pt idx="89">
                  <c:v>54.12</c:v>
                </c:pt>
                <c:pt idx="90">
                  <c:v>73.05</c:v>
                </c:pt>
                <c:pt idx="91">
                  <c:v>70.36</c:v>
                </c:pt>
                <c:pt idx="92">
                  <c:v>59.73</c:v>
                </c:pt>
                <c:pt idx="93">
                  <c:v>48.11</c:v>
                </c:pt>
                <c:pt idx="94">
                  <c:v>54.96</c:v>
                </c:pt>
                <c:pt idx="95">
                  <c:v>67.5</c:v>
                </c:pt>
                <c:pt idx="96">
                  <c:v>69.31</c:v>
                </c:pt>
                <c:pt idx="97">
                  <c:v>72.37</c:v>
                </c:pt>
                <c:pt idx="98">
                  <c:v>68.63</c:v>
                </c:pt>
                <c:pt idx="99">
                  <c:v>73.28</c:v>
                </c:pt>
                <c:pt idx="100">
                  <c:v>59.2</c:v>
                </c:pt>
                <c:pt idx="101">
                  <c:v>60.87</c:v>
                </c:pt>
                <c:pt idx="102">
                  <c:v>54.62</c:v>
                </c:pt>
                <c:pt idx="103">
                  <c:v>56.11</c:v>
                </c:pt>
                <c:pt idx="104">
                  <c:v>62.09</c:v>
                </c:pt>
                <c:pt idx="105">
                  <c:v>48.76</c:v>
                </c:pt>
                <c:pt idx="106">
                  <c:v>47.3</c:v>
                </c:pt>
                <c:pt idx="107">
                  <c:v>31.47</c:v>
                </c:pt>
                <c:pt idx="108">
                  <c:v>52.47</c:v>
                </c:pt>
                <c:pt idx="109">
                  <c:v>74.989999999999995</c:v>
                </c:pt>
                <c:pt idx="110">
                  <c:v>87.56</c:v>
                </c:pt>
                <c:pt idx="111">
                  <c:v>113.03</c:v>
                </c:pt>
                <c:pt idx="112">
                  <c:v>119.68</c:v>
                </c:pt>
                <c:pt idx="113">
                  <c:v>97.45</c:v>
                </c:pt>
                <c:pt idx="114">
                  <c:v>92.4</c:v>
                </c:pt>
                <c:pt idx="115">
                  <c:v>90</c:v>
                </c:pt>
                <c:pt idx="116">
                  <c:v>89.54</c:v>
                </c:pt>
                <c:pt idx="117">
                  <c:v>83.69</c:v>
                </c:pt>
                <c:pt idx="118">
                  <c:v>90</c:v>
                </c:pt>
                <c:pt idx="119">
                  <c:v>90</c:v>
                </c:pt>
                <c:pt idx="120">
                  <c:v>87.68</c:v>
                </c:pt>
                <c:pt idx="121">
                  <c:v>73.13</c:v>
                </c:pt>
                <c:pt idx="122">
                  <c:v>63.75</c:v>
                </c:pt>
                <c:pt idx="123">
                  <c:v>70</c:v>
                </c:pt>
                <c:pt idx="124">
                  <c:v>65.63</c:v>
                </c:pt>
                <c:pt idx="125">
                  <c:v>77.599999999999994</c:v>
                </c:pt>
                <c:pt idx="126">
                  <c:v>87.04</c:v>
                </c:pt>
                <c:pt idx="127">
                  <c:v>90</c:v>
                </c:pt>
                <c:pt idx="128">
                  <c:v>90</c:v>
                </c:pt>
                <c:pt idx="129">
                  <c:v>82.47</c:v>
                </c:pt>
                <c:pt idx="130">
                  <c:v>80.03</c:v>
                </c:pt>
                <c:pt idx="131">
                  <c:v>78.010000000000005</c:v>
                </c:pt>
                <c:pt idx="132">
                  <c:v>90</c:v>
                </c:pt>
                <c:pt idx="133">
                  <c:v>90</c:v>
                </c:pt>
                <c:pt idx="134">
                  <c:v>90</c:v>
                </c:pt>
                <c:pt idx="135">
                  <c:v>90</c:v>
                </c:pt>
                <c:pt idx="136">
                  <c:v>81.209999999999994</c:v>
                </c:pt>
                <c:pt idx="137">
                  <c:v>72.56</c:v>
                </c:pt>
                <c:pt idx="138">
                  <c:v>82.65</c:v>
                </c:pt>
                <c:pt idx="139">
                  <c:v>85.87</c:v>
                </c:pt>
                <c:pt idx="140">
                  <c:v>90</c:v>
                </c:pt>
                <c:pt idx="141">
                  <c:v>90</c:v>
                </c:pt>
                <c:pt idx="142">
                  <c:v>87.84</c:v>
                </c:pt>
                <c:pt idx="143">
                  <c:v>77.13</c:v>
                </c:pt>
                <c:pt idx="144">
                  <c:v>77.02</c:v>
                </c:pt>
                <c:pt idx="145">
                  <c:v>80.84</c:v>
                </c:pt>
                <c:pt idx="146">
                  <c:v>86.19</c:v>
                </c:pt>
                <c:pt idx="147">
                  <c:v>90</c:v>
                </c:pt>
                <c:pt idx="148">
                  <c:v>90</c:v>
                </c:pt>
                <c:pt idx="149">
                  <c:v>90</c:v>
                </c:pt>
                <c:pt idx="150">
                  <c:v>90</c:v>
                </c:pt>
                <c:pt idx="151">
                  <c:v>50</c:v>
                </c:pt>
                <c:pt idx="152">
                  <c:v>50</c:v>
                </c:pt>
                <c:pt idx="153">
                  <c:v>61.31</c:v>
                </c:pt>
                <c:pt idx="154">
                  <c:v>76.430000000000007</c:v>
                </c:pt>
                <c:pt idx="155">
                  <c:v>107.37</c:v>
                </c:pt>
                <c:pt idx="156">
                  <c:v>73.81</c:v>
                </c:pt>
                <c:pt idx="157">
                  <c:v>50</c:v>
                </c:pt>
                <c:pt idx="158">
                  <c:v>47.47</c:v>
                </c:pt>
                <c:pt idx="159">
                  <c:v>46.4</c:v>
                </c:pt>
                <c:pt idx="160">
                  <c:v>50</c:v>
                </c:pt>
                <c:pt idx="161">
                  <c:v>49.47</c:v>
                </c:pt>
                <c:pt idx="162">
                  <c:v>50</c:v>
                </c:pt>
                <c:pt idx="163">
                  <c:v>48.83</c:v>
                </c:pt>
                <c:pt idx="164">
                  <c:v>50</c:v>
                </c:pt>
                <c:pt idx="165">
                  <c:v>47.18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46.05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CF-4FD3-92CB-4C34EA81F5AB}"/>
            </c:ext>
          </c:extLst>
        </c:ser>
        <c:ser>
          <c:idx val="3"/>
          <c:order val="3"/>
          <c:tx>
            <c:strRef>
              <c:f>'Scenario 1 fig 15 tab 9-11'!$G$1</c:f>
              <c:strCache>
                <c:ptCount val="1"/>
                <c:pt idx="0">
                  <c:v>GB Storage withdrawal</c:v>
                </c:pt>
              </c:strCache>
            </c:strRef>
          </c:tx>
          <c:spPr>
            <a:solidFill>
              <a:schemeClr val="accent4"/>
            </a:solidFill>
            <a:ln w="25400">
              <a:noFill/>
            </a:ln>
            <a:effectLst/>
          </c:spPr>
          <c:cat>
            <c:numRef>
              <c:f>'Scenario 1 fig 15 tab 9-11'!$B$2:$B$183</c:f>
              <c:numCache>
                <c:formatCode>d\-mmm</c:formatCode>
                <c:ptCount val="182"/>
                <c:pt idx="0">
                  <c:v>46296</c:v>
                </c:pt>
                <c:pt idx="1">
                  <c:v>46297</c:v>
                </c:pt>
                <c:pt idx="2">
                  <c:v>46298</c:v>
                </c:pt>
                <c:pt idx="3">
                  <c:v>46299</c:v>
                </c:pt>
                <c:pt idx="4">
                  <c:v>46300</c:v>
                </c:pt>
                <c:pt idx="5">
                  <c:v>46301</c:v>
                </c:pt>
                <c:pt idx="6">
                  <c:v>46302</c:v>
                </c:pt>
                <c:pt idx="7">
                  <c:v>46303</c:v>
                </c:pt>
                <c:pt idx="8">
                  <c:v>46304</c:v>
                </c:pt>
                <c:pt idx="9">
                  <c:v>46305</c:v>
                </c:pt>
                <c:pt idx="10">
                  <c:v>46306</c:v>
                </c:pt>
                <c:pt idx="11">
                  <c:v>46307</c:v>
                </c:pt>
                <c:pt idx="12">
                  <c:v>46308</c:v>
                </c:pt>
                <c:pt idx="13">
                  <c:v>46309</c:v>
                </c:pt>
                <c:pt idx="14">
                  <c:v>46310</c:v>
                </c:pt>
                <c:pt idx="15">
                  <c:v>46311</c:v>
                </c:pt>
                <c:pt idx="16">
                  <c:v>46312</c:v>
                </c:pt>
                <c:pt idx="17">
                  <c:v>46313</c:v>
                </c:pt>
                <c:pt idx="18">
                  <c:v>46314</c:v>
                </c:pt>
                <c:pt idx="19">
                  <c:v>46315</c:v>
                </c:pt>
                <c:pt idx="20">
                  <c:v>46316</c:v>
                </c:pt>
                <c:pt idx="21">
                  <c:v>46317</c:v>
                </c:pt>
                <c:pt idx="22">
                  <c:v>46318</c:v>
                </c:pt>
                <c:pt idx="23">
                  <c:v>46319</c:v>
                </c:pt>
                <c:pt idx="24">
                  <c:v>46320</c:v>
                </c:pt>
                <c:pt idx="25">
                  <c:v>46321</c:v>
                </c:pt>
                <c:pt idx="26">
                  <c:v>46322</c:v>
                </c:pt>
                <c:pt idx="27">
                  <c:v>46323</c:v>
                </c:pt>
                <c:pt idx="28">
                  <c:v>46324</c:v>
                </c:pt>
                <c:pt idx="29">
                  <c:v>46325</c:v>
                </c:pt>
                <c:pt idx="30">
                  <c:v>46326</c:v>
                </c:pt>
                <c:pt idx="31">
                  <c:v>46327</c:v>
                </c:pt>
                <c:pt idx="32">
                  <c:v>46328</c:v>
                </c:pt>
                <c:pt idx="33">
                  <c:v>46329</c:v>
                </c:pt>
                <c:pt idx="34">
                  <c:v>46330</c:v>
                </c:pt>
                <c:pt idx="35">
                  <c:v>46331</c:v>
                </c:pt>
                <c:pt idx="36">
                  <c:v>46332</c:v>
                </c:pt>
                <c:pt idx="37">
                  <c:v>46333</c:v>
                </c:pt>
                <c:pt idx="38">
                  <c:v>46334</c:v>
                </c:pt>
                <c:pt idx="39">
                  <c:v>46335</c:v>
                </c:pt>
                <c:pt idx="40">
                  <c:v>46336</c:v>
                </c:pt>
                <c:pt idx="41">
                  <c:v>46337</c:v>
                </c:pt>
                <c:pt idx="42">
                  <c:v>46338</c:v>
                </c:pt>
                <c:pt idx="43">
                  <c:v>46339</c:v>
                </c:pt>
                <c:pt idx="44">
                  <c:v>46340</c:v>
                </c:pt>
                <c:pt idx="45">
                  <c:v>46341</c:v>
                </c:pt>
                <c:pt idx="46">
                  <c:v>46342</c:v>
                </c:pt>
                <c:pt idx="47">
                  <c:v>46343</c:v>
                </c:pt>
                <c:pt idx="48">
                  <c:v>46344</c:v>
                </c:pt>
                <c:pt idx="49">
                  <c:v>46345</c:v>
                </c:pt>
                <c:pt idx="50">
                  <c:v>46346</c:v>
                </c:pt>
                <c:pt idx="51">
                  <c:v>46347</c:v>
                </c:pt>
                <c:pt idx="52">
                  <c:v>46348</c:v>
                </c:pt>
                <c:pt idx="53">
                  <c:v>46349</c:v>
                </c:pt>
                <c:pt idx="54">
                  <c:v>46350</c:v>
                </c:pt>
                <c:pt idx="55">
                  <c:v>46351</c:v>
                </c:pt>
                <c:pt idx="56">
                  <c:v>46352</c:v>
                </c:pt>
                <c:pt idx="57">
                  <c:v>46353</c:v>
                </c:pt>
                <c:pt idx="58">
                  <c:v>46354</c:v>
                </c:pt>
                <c:pt idx="59">
                  <c:v>46355</c:v>
                </c:pt>
                <c:pt idx="60">
                  <c:v>46356</c:v>
                </c:pt>
                <c:pt idx="61">
                  <c:v>46357</c:v>
                </c:pt>
                <c:pt idx="62">
                  <c:v>46358</c:v>
                </c:pt>
                <c:pt idx="63">
                  <c:v>46359</c:v>
                </c:pt>
                <c:pt idx="64">
                  <c:v>46360</c:v>
                </c:pt>
                <c:pt idx="65">
                  <c:v>46361</c:v>
                </c:pt>
                <c:pt idx="66">
                  <c:v>46362</c:v>
                </c:pt>
                <c:pt idx="67">
                  <c:v>46363</c:v>
                </c:pt>
                <c:pt idx="68">
                  <c:v>46364</c:v>
                </c:pt>
                <c:pt idx="69">
                  <c:v>46365</c:v>
                </c:pt>
                <c:pt idx="70">
                  <c:v>46366</c:v>
                </c:pt>
                <c:pt idx="71">
                  <c:v>46367</c:v>
                </c:pt>
                <c:pt idx="72">
                  <c:v>46368</c:v>
                </c:pt>
                <c:pt idx="73">
                  <c:v>46369</c:v>
                </c:pt>
                <c:pt idx="74">
                  <c:v>46370</c:v>
                </c:pt>
                <c:pt idx="75">
                  <c:v>46371</c:v>
                </c:pt>
                <c:pt idx="76">
                  <c:v>46372</c:v>
                </c:pt>
                <c:pt idx="77">
                  <c:v>46373</c:v>
                </c:pt>
                <c:pt idx="78">
                  <c:v>46374</c:v>
                </c:pt>
                <c:pt idx="79">
                  <c:v>46375</c:v>
                </c:pt>
                <c:pt idx="80">
                  <c:v>46376</c:v>
                </c:pt>
                <c:pt idx="81">
                  <c:v>46377</c:v>
                </c:pt>
                <c:pt idx="82">
                  <c:v>46378</c:v>
                </c:pt>
                <c:pt idx="83">
                  <c:v>46379</c:v>
                </c:pt>
                <c:pt idx="84">
                  <c:v>46380</c:v>
                </c:pt>
                <c:pt idx="85">
                  <c:v>46381</c:v>
                </c:pt>
                <c:pt idx="86">
                  <c:v>46382</c:v>
                </c:pt>
                <c:pt idx="87">
                  <c:v>46383</c:v>
                </c:pt>
                <c:pt idx="88">
                  <c:v>46384</c:v>
                </c:pt>
                <c:pt idx="89">
                  <c:v>46385</c:v>
                </c:pt>
                <c:pt idx="90">
                  <c:v>46386</c:v>
                </c:pt>
                <c:pt idx="91">
                  <c:v>46387</c:v>
                </c:pt>
                <c:pt idx="92">
                  <c:v>46388</c:v>
                </c:pt>
                <c:pt idx="93">
                  <c:v>46389</c:v>
                </c:pt>
                <c:pt idx="94">
                  <c:v>46390</c:v>
                </c:pt>
                <c:pt idx="95">
                  <c:v>46391</c:v>
                </c:pt>
                <c:pt idx="96">
                  <c:v>46392</c:v>
                </c:pt>
                <c:pt idx="97">
                  <c:v>46393</c:v>
                </c:pt>
                <c:pt idx="98">
                  <c:v>46394</c:v>
                </c:pt>
                <c:pt idx="99">
                  <c:v>46395</c:v>
                </c:pt>
                <c:pt idx="100">
                  <c:v>46396</c:v>
                </c:pt>
                <c:pt idx="101">
                  <c:v>46397</c:v>
                </c:pt>
                <c:pt idx="102">
                  <c:v>46398</c:v>
                </c:pt>
                <c:pt idx="103">
                  <c:v>46399</c:v>
                </c:pt>
                <c:pt idx="104">
                  <c:v>46400</c:v>
                </c:pt>
                <c:pt idx="105">
                  <c:v>46401</c:v>
                </c:pt>
                <c:pt idx="106">
                  <c:v>46402</c:v>
                </c:pt>
                <c:pt idx="107">
                  <c:v>46403</c:v>
                </c:pt>
                <c:pt idx="108">
                  <c:v>46404</c:v>
                </c:pt>
                <c:pt idx="109">
                  <c:v>46405</c:v>
                </c:pt>
                <c:pt idx="110">
                  <c:v>46406</c:v>
                </c:pt>
                <c:pt idx="111">
                  <c:v>46407</c:v>
                </c:pt>
                <c:pt idx="112">
                  <c:v>46408</c:v>
                </c:pt>
                <c:pt idx="113">
                  <c:v>46409</c:v>
                </c:pt>
                <c:pt idx="114">
                  <c:v>46410</c:v>
                </c:pt>
                <c:pt idx="115">
                  <c:v>46411</c:v>
                </c:pt>
                <c:pt idx="116">
                  <c:v>46412</c:v>
                </c:pt>
                <c:pt idx="117">
                  <c:v>46413</c:v>
                </c:pt>
                <c:pt idx="118">
                  <c:v>46414</c:v>
                </c:pt>
                <c:pt idx="119">
                  <c:v>46415</c:v>
                </c:pt>
                <c:pt idx="120">
                  <c:v>46416</c:v>
                </c:pt>
                <c:pt idx="121">
                  <c:v>46417</c:v>
                </c:pt>
                <c:pt idx="122">
                  <c:v>46418</c:v>
                </c:pt>
                <c:pt idx="123">
                  <c:v>46419</c:v>
                </c:pt>
                <c:pt idx="124">
                  <c:v>46420</c:v>
                </c:pt>
                <c:pt idx="125">
                  <c:v>46421</c:v>
                </c:pt>
                <c:pt idx="126">
                  <c:v>46422</c:v>
                </c:pt>
                <c:pt idx="127">
                  <c:v>46423</c:v>
                </c:pt>
                <c:pt idx="128">
                  <c:v>46424</c:v>
                </c:pt>
                <c:pt idx="129">
                  <c:v>46425</c:v>
                </c:pt>
                <c:pt idx="130">
                  <c:v>46426</c:v>
                </c:pt>
                <c:pt idx="131">
                  <c:v>46427</c:v>
                </c:pt>
                <c:pt idx="132">
                  <c:v>46428</c:v>
                </c:pt>
                <c:pt idx="133">
                  <c:v>46429</c:v>
                </c:pt>
                <c:pt idx="134">
                  <c:v>46430</c:v>
                </c:pt>
                <c:pt idx="135">
                  <c:v>46431</c:v>
                </c:pt>
                <c:pt idx="136">
                  <c:v>46432</c:v>
                </c:pt>
                <c:pt idx="137">
                  <c:v>46433</c:v>
                </c:pt>
                <c:pt idx="138">
                  <c:v>46434</c:v>
                </c:pt>
                <c:pt idx="139">
                  <c:v>46435</c:v>
                </c:pt>
                <c:pt idx="140">
                  <c:v>46436</c:v>
                </c:pt>
                <c:pt idx="141">
                  <c:v>46437</c:v>
                </c:pt>
                <c:pt idx="142">
                  <c:v>46438</c:v>
                </c:pt>
                <c:pt idx="143">
                  <c:v>46439</c:v>
                </c:pt>
                <c:pt idx="144">
                  <c:v>46440</c:v>
                </c:pt>
                <c:pt idx="145">
                  <c:v>46441</c:v>
                </c:pt>
                <c:pt idx="146">
                  <c:v>46442</c:v>
                </c:pt>
                <c:pt idx="147">
                  <c:v>46443</c:v>
                </c:pt>
                <c:pt idx="148">
                  <c:v>46444</c:v>
                </c:pt>
                <c:pt idx="149">
                  <c:v>46445</c:v>
                </c:pt>
                <c:pt idx="150">
                  <c:v>46446</c:v>
                </c:pt>
                <c:pt idx="151">
                  <c:v>46447</c:v>
                </c:pt>
                <c:pt idx="152">
                  <c:v>46448</c:v>
                </c:pt>
                <c:pt idx="153">
                  <c:v>46449</c:v>
                </c:pt>
                <c:pt idx="154">
                  <c:v>46450</c:v>
                </c:pt>
                <c:pt idx="155">
                  <c:v>46451</c:v>
                </c:pt>
                <c:pt idx="156">
                  <c:v>46452</c:v>
                </c:pt>
                <c:pt idx="157">
                  <c:v>46453</c:v>
                </c:pt>
                <c:pt idx="158">
                  <c:v>46454</c:v>
                </c:pt>
                <c:pt idx="159">
                  <c:v>46455</c:v>
                </c:pt>
                <c:pt idx="160">
                  <c:v>46456</c:v>
                </c:pt>
                <c:pt idx="161">
                  <c:v>46457</c:v>
                </c:pt>
                <c:pt idx="162">
                  <c:v>46458</c:v>
                </c:pt>
                <c:pt idx="163">
                  <c:v>46459</c:v>
                </c:pt>
                <c:pt idx="164">
                  <c:v>46460</c:v>
                </c:pt>
                <c:pt idx="165">
                  <c:v>46461</c:v>
                </c:pt>
                <c:pt idx="166">
                  <c:v>46462</c:v>
                </c:pt>
                <c:pt idx="167">
                  <c:v>46463</c:v>
                </c:pt>
                <c:pt idx="168">
                  <c:v>46464</c:v>
                </c:pt>
                <c:pt idx="169">
                  <c:v>46465</c:v>
                </c:pt>
                <c:pt idx="170">
                  <c:v>46466</c:v>
                </c:pt>
                <c:pt idx="171">
                  <c:v>46467</c:v>
                </c:pt>
                <c:pt idx="172">
                  <c:v>46468</c:v>
                </c:pt>
                <c:pt idx="173">
                  <c:v>46469</c:v>
                </c:pt>
                <c:pt idx="174">
                  <c:v>46470</c:v>
                </c:pt>
                <c:pt idx="175">
                  <c:v>46471</c:v>
                </c:pt>
                <c:pt idx="176">
                  <c:v>46472</c:v>
                </c:pt>
                <c:pt idx="177">
                  <c:v>46473</c:v>
                </c:pt>
                <c:pt idx="178">
                  <c:v>46474</c:v>
                </c:pt>
                <c:pt idx="179">
                  <c:v>46475</c:v>
                </c:pt>
                <c:pt idx="180">
                  <c:v>46476</c:v>
                </c:pt>
                <c:pt idx="181">
                  <c:v>46477</c:v>
                </c:pt>
              </c:numCache>
            </c:numRef>
          </c:cat>
          <c:val>
            <c:numRef>
              <c:f>'Scenario 1 fig 15 tab 9-11'!$G$2:$G$183</c:f>
              <c:numCache>
                <c:formatCode>0.00</c:formatCode>
                <c:ptCount val="182"/>
                <c:pt idx="0">
                  <c:v>18.78</c:v>
                </c:pt>
                <c:pt idx="1">
                  <c:v>19.34</c:v>
                </c:pt>
                <c:pt idx="2">
                  <c:v>9.56</c:v>
                </c:pt>
                <c:pt idx="3">
                  <c:v>18.11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1.71</c:v>
                </c:pt>
                <c:pt idx="12">
                  <c:v>0</c:v>
                </c:pt>
                <c:pt idx="13">
                  <c:v>20.14</c:v>
                </c:pt>
                <c:pt idx="14">
                  <c:v>21.2</c:v>
                </c:pt>
                <c:pt idx="15">
                  <c:v>15.45</c:v>
                </c:pt>
                <c:pt idx="16">
                  <c:v>25.72</c:v>
                </c:pt>
                <c:pt idx="17">
                  <c:v>19.54</c:v>
                </c:pt>
                <c:pt idx="18">
                  <c:v>3.1</c:v>
                </c:pt>
                <c:pt idx="19">
                  <c:v>11.3</c:v>
                </c:pt>
                <c:pt idx="20">
                  <c:v>49.07</c:v>
                </c:pt>
                <c:pt idx="21">
                  <c:v>42.12</c:v>
                </c:pt>
                <c:pt idx="22">
                  <c:v>38.01</c:v>
                </c:pt>
                <c:pt idx="23">
                  <c:v>29.54</c:v>
                </c:pt>
                <c:pt idx="24">
                  <c:v>20.440000000000001</c:v>
                </c:pt>
                <c:pt idx="25">
                  <c:v>40.98</c:v>
                </c:pt>
                <c:pt idx="26">
                  <c:v>43.99</c:v>
                </c:pt>
                <c:pt idx="27">
                  <c:v>59.2</c:v>
                </c:pt>
                <c:pt idx="28">
                  <c:v>64.81</c:v>
                </c:pt>
                <c:pt idx="29">
                  <c:v>58.01</c:v>
                </c:pt>
                <c:pt idx="30">
                  <c:v>63.04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26.12</c:v>
                </c:pt>
                <c:pt idx="37">
                  <c:v>0</c:v>
                </c:pt>
                <c:pt idx="38">
                  <c:v>14.5</c:v>
                </c:pt>
                <c:pt idx="39">
                  <c:v>30.64</c:v>
                </c:pt>
                <c:pt idx="40">
                  <c:v>12.66</c:v>
                </c:pt>
                <c:pt idx="41">
                  <c:v>0</c:v>
                </c:pt>
                <c:pt idx="42">
                  <c:v>5.21</c:v>
                </c:pt>
                <c:pt idx="43">
                  <c:v>26.38</c:v>
                </c:pt>
                <c:pt idx="44">
                  <c:v>22.34</c:v>
                </c:pt>
                <c:pt idx="45">
                  <c:v>5.25</c:v>
                </c:pt>
                <c:pt idx="46">
                  <c:v>11.11</c:v>
                </c:pt>
                <c:pt idx="47">
                  <c:v>22.65</c:v>
                </c:pt>
                <c:pt idx="48">
                  <c:v>41.16</c:v>
                </c:pt>
                <c:pt idx="49">
                  <c:v>39.549999999999997</c:v>
                </c:pt>
                <c:pt idx="50">
                  <c:v>14.34</c:v>
                </c:pt>
                <c:pt idx="51">
                  <c:v>8.81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15.34</c:v>
                </c:pt>
                <c:pt idx="60">
                  <c:v>37.6</c:v>
                </c:pt>
                <c:pt idx="61">
                  <c:v>35.090000000000003</c:v>
                </c:pt>
                <c:pt idx="62">
                  <c:v>52.79</c:v>
                </c:pt>
                <c:pt idx="63">
                  <c:v>39.43</c:v>
                </c:pt>
                <c:pt idx="64">
                  <c:v>34.85</c:v>
                </c:pt>
                <c:pt idx="65">
                  <c:v>2.58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10.11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13.54</c:v>
                </c:pt>
                <c:pt idx="77">
                  <c:v>37.03</c:v>
                </c:pt>
                <c:pt idx="78">
                  <c:v>0.45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52.94</c:v>
                </c:pt>
                <c:pt idx="112">
                  <c:v>53.54</c:v>
                </c:pt>
                <c:pt idx="113">
                  <c:v>47.56</c:v>
                </c:pt>
                <c:pt idx="114">
                  <c:v>46.36</c:v>
                </c:pt>
                <c:pt idx="115">
                  <c:v>30.51</c:v>
                </c:pt>
                <c:pt idx="116">
                  <c:v>0</c:v>
                </c:pt>
                <c:pt idx="117">
                  <c:v>0</c:v>
                </c:pt>
                <c:pt idx="118">
                  <c:v>14.49</c:v>
                </c:pt>
                <c:pt idx="119">
                  <c:v>31.65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25.33</c:v>
                </c:pt>
                <c:pt idx="128">
                  <c:v>31.1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1.01</c:v>
                </c:pt>
                <c:pt idx="133">
                  <c:v>16.79</c:v>
                </c:pt>
                <c:pt idx="134">
                  <c:v>18.68</c:v>
                </c:pt>
                <c:pt idx="135">
                  <c:v>20.68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5.37</c:v>
                </c:pt>
                <c:pt idx="141">
                  <c:v>1.98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17.010000000000002</c:v>
                </c:pt>
                <c:pt idx="148">
                  <c:v>32.450000000000003</c:v>
                </c:pt>
                <c:pt idx="149">
                  <c:v>40.43</c:v>
                </c:pt>
                <c:pt idx="150">
                  <c:v>20.92</c:v>
                </c:pt>
                <c:pt idx="151">
                  <c:v>44.28</c:v>
                </c:pt>
                <c:pt idx="152">
                  <c:v>45.23</c:v>
                </c:pt>
                <c:pt idx="153">
                  <c:v>51.79</c:v>
                </c:pt>
                <c:pt idx="154">
                  <c:v>56.11</c:v>
                </c:pt>
                <c:pt idx="155">
                  <c:v>63</c:v>
                </c:pt>
                <c:pt idx="156">
                  <c:v>55.84</c:v>
                </c:pt>
                <c:pt idx="157">
                  <c:v>30.15</c:v>
                </c:pt>
                <c:pt idx="158">
                  <c:v>0</c:v>
                </c:pt>
                <c:pt idx="159">
                  <c:v>0</c:v>
                </c:pt>
                <c:pt idx="160">
                  <c:v>3.32</c:v>
                </c:pt>
                <c:pt idx="161">
                  <c:v>0</c:v>
                </c:pt>
                <c:pt idx="162">
                  <c:v>13.72</c:v>
                </c:pt>
                <c:pt idx="163">
                  <c:v>0</c:v>
                </c:pt>
                <c:pt idx="164">
                  <c:v>21</c:v>
                </c:pt>
                <c:pt idx="165">
                  <c:v>0</c:v>
                </c:pt>
                <c:pt idx="166">
                  <c:v>9.3800000000000008</c:v>
                </c:pt>
                <c:pt idx="167">
                  <c:v>16.52</c:v>
                </c:pt>
                <c:pt idx="168">
                  <c:v>1.97</c:v>
                </c:pt>
                <c:pt idx="169">
                  <c:v>41.14</c:v>
                </c:pt>
                <c:pt idx="170">
                  <c:v>57.48</c:v>
                </c:pt>
                <c:pt idx="171">
                  <c:v>38.479999999999997</c:v>
                </c:pt>
                <c:pt idx="172">
                  <c:v>34.17</c:v>
                </c:pt>
                <c:pt idx="173">
                  <c:v>31.91</c:v>
                </c:pt>
                <c:pt idx="174">
                  <c:v>4.5599999999999996</c:v>
                </c:pt>
                <c:pt idx="175">
                  <c:v>0</c:v>
                </c:pt>
                <c:pt idx="176">
                  <c:v>7.29</c:v>
                </c:pt>
                <c:pt idx="177">
                  <c:v>6.47</c:v>
                </c:pt>
                <c:pt idx="178">
                  <c:v>5.33</c:v>
                </c:pt>
                <c:pt idx="179">
                  <c:v>16.79</c:v>
                </c:pt>
                <c:pt idx="180">
                  <c:v>17.63</c:v>
                </c:pt>
                <c:pt idx="181">
                  <c:v>18.48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0CF-4FD3-92CB-4C34EA81F5AB}"/>
            </c:ext>
          </c:extLst>
        </c:ser>
        <c:ser>
          <c:idx val="4"/>
          <c:order val="4"/>
          <c:tx>
            <c:strRef>
              <c:f>'Scenario 1 fig 15 tab 9-11'!$H$1</c:f>
              <c:strCache>
                <c:ptCount val="1"/>
                <c:pt idx="0">
                  <c:v>GB Storage injection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cat>
            <c:numRef>
              <c:f>'Scenario 1 fig 15 tab 9-11'!$B$2:$B$183</c:f>
              <c:numCache>
                <c:formatCode>d\-mmm</c:formatCode>
                <c:ptCount val="182"/>
                <c:pt idx="0">
                  <c:v>46296</c:v>
                </c:pt>
                <c:pt idx="1">
                  <c:v>46297</c:v>
                </c:pt>
                <c:pt idx="2">
                  <c:v>46298</c:v>
                </c:pt>
                <c:pt idx="3">
                  <c:v>46299</c:v>
                </c:pt>
                <c:pt idx="4">
                  <c:v>46300</c:v>
                </c:pt>
                <c:pt idx="5">
                  <c:v>46301</c:v>
                </c:pt>
                <c:pt idx="6">
                  <c:v>46302</c:v>
                </c:pt>
                <c:pt idx="7">
                  <c:v>46303</c:v>
                </c:pt>
                <c:pt idx="8">
                  <c:v>46304</c:v>
                </c:pt>
                <c:pt idx="9">
                  <c:v>46305</c:v>
                </c:pt>
                <c:pt idx="10">
                  <c:v>46306</c:v>
                </c:pt>
                <c:pt idx="11">
                  <c:v>46307</c:v>
                </c:pt>
                <c:pt idx="12">
                  <c:v>46308</c:v>
                </c:pt>
                <c:pt idx="13">
                  <c:v>46309</c:v>
                </c:pt>
                <c:pt idx="14">
                  <c:v>46310</c:v>
                </c:pt>
                <c:pt idx="15">
                  <c:v>46311</c:v>
                </c:pt>
                <c:pt idx="16">
                  <c:v>46312</c:v>
                </c:pt>
                <c:pt idx="17">
                  <c:v>46313</c:v>
                </c:pt>
                <c:pt idx="18">
                  <c:v>46314</c:v>
                </c:pt>
                <c:pt idx="19">
                  <c:v>46315</c:v>
                </c:pt>
                <c:pt idx="20">
                  <c:v>46316</c:v>
                </c:pt>
                <c:pt idx="21">
                  <c:v>46317</c:v>
                </c:pt>
                <c:pt idx="22">
                  <c:v>46318</c:v>
                </c:pt>
                <c:pt idx="23">
                  <c:v>46319</c:v>
                </c:pt>
                <c:pt idx="24">
                  <c:v>46320</c:v>
                </c:pt>
                <c:pt idx="25">
                  <c:v>46321</c:v>
                </c:pt>
                <c:pt idx="26">
                  <c:v>46322</c:v>
                </c:pt>
                <c:pt idx="27">
                  <c:v>46323</c:v>
                </c:pt>
                <c:pt idx="28">
                  <c:v>46324</c:v>
                </c:pt>
                <c:pt idx="29">
                  <c:v>46325</c:v>
                </c:pt>
                <c:pt idx="30">
                  <c:v>46326</c:v>
                </c:pt>
                <c:pt idx="31">
                  <c:v>46327</c:v>
                </c:pt>
                <c:pt idx="32">
                  <c:v>46328</c:v>
                </c:pt>
                <c:pt idx="33">
                  <c:v>46329</c:v>
                </c:pt>
                <c:pt idx="34">
                  <c:v>46330</c:v>
                </c:pt>
                <c:pt idx="35">
                  <c:v>46331</c:v>
                </c:pt>
                <c:pt idx="36">
                  <c:v>46332</c:v>
                </c:pt>
                <c:pt idx="37">
                  <c:v>46333</c:v>
                </c:pt>
                <c:pt idx="38">
                  <c:v>46334</c:v>
                </c:pt>
                <c:pt idx="39">
                  <c:v>46335</c:v>
                </c:pt>
                <c:pt idx="40">
                  <c:v>46336</c:v>
                </c:pt>
                <c:pt idx="41">
                  <c:v>46337</c:v>
                </c:pt>
                <c:pt idx="42">
                  <c:v>46338</c:v>
                </c:pt>
                <c:pt idx="43">
                  <c:v>46339</c:v>
                </c:pt>
                <c:pt idx="44">
                  <c:v>46340</c:v>
                </c:pt>
                <c:pt idx="45">
                  <c:v>46341</c:v>
                </c:pt>
                <c:pt idx="46">
                  <c:v>46342</c:v>
                </c:pt>
                <c:pt idx="47">
                  <c:v>46343</c:v>
                </c:pt>
                <c:pt idx="48">
                  <c:v>46344</c:v>
                </c:pt>
                <c:pt idx="49">
                  <c:v>46345</c:v>
                </c:pt>
                <c:pt idx="50">
                  <c:v>46346</c:v>
                </c:pt>
                <c:pt idx="51">
                  <c:v>46347</c:v>
                </c:pt>
                <c:pt idx="52">
                  <c:v>46348</c:v>
                </c:pt>
                <c:pt idx="53">
                  <c:v>46349</c:v>
                </c:pt>
                <c:pt idx="54">
                  <c:v>46350</c:v>
                </c:pt>
                <c:pt idx="55">
                  <c:v>46351</c:v>
                </c:pt>
                <c:pt idx="56">
                  <c:v>46352</c:v>
                </c:pt>
                <c:pt idx="57">
                  <c:v>46353</c:v>
                </c:pt>
                <c:pt idx="58">
                  <c:v>46354</c:v>
                </c:pt>
                <c:pt idx="59">
                  <c:v>46355</c:v>
                </c:pt>
                <c:pt idx="60">
                  <c:v>46356</c:v>
                </c:pt>
                <c:pt idx="61">
                  <c:v>46357</c:v>
                </c:pt>
                <c:pt idx="62">
                  <c:v>46358</c:v>
                </c:pt>
                <c:pt idx="63">
                  <c:v>46359</c:v>
                </c:pt>
                <c:pt idx="64">
                  <c:v>46360</c:v>
                </c:pt>
                <c:pt idx="65">
                  <c:v>46361</c:v>
                </c:pt>
                <c:pt idx="66">
                  <c:v>46362</c:v>
                </c:pt>
                <c:pt idx="67">
                  <c:v>46363</c:v>
                </c:pt>
                <c:pt idx="68">
                  <c:v>46364</c:v>
                </c:pt>
                <c:pt idx="69">
                  <c:v>46365</c:v>
                </c:pt>
                <c:pt idx="70">
                  <c:v>46366</c:v>
                </c:pt>
                <c:pt idx="71">
                  <c:v>46367</c:v>
                </c:pt>
                <c:pt idx="72">
                  <c:v>46368</c:v>
                </c:pt>
                <c:pt idx="73">
                  <c:v>46369</c:v>
                </c:pt>
                <c:pt idx="74">
                  <c:v>46370</c:v>
                </c:pt>
                <c:pt idx="75">
                  <c:v>46371</c:v>
                </c:pt>
                <c:pt idx="76">
                  <c:v>46372</c:v>
                </c:pt>
                <c:pt idx="77">
                  <c:v>46373</c:v>
                </c:pt>
                <c:pt idx="78">
                  <c:v>46374</c:v>
                </c:pt>
                <c:pt idx="79">
                  <c:v>46375</c:v>
                </c:pt>
                <c:pt idx="80">
                  <c:v>46376</c:v>
                </c:pt>
                <c:pt idx="81">
                  <c:v>46377</c:v>
                </c:pt>
                <c:pt idx="82">
                  <c:v>46378</c:v>
                </c:pt>
                <c:pt idx="83">
                  <c:v>46379</c:v>
                </c:pt>
                <c:pt idx="84">
                  <c:v>46380</c:v>
                </c:pt>
                <c:pt idx="85">
                  <c:v>46381</c:v>
                </c:pt>
                <c:pt idx="86">
                  <c:v>46382</c:v>
                </c:pt>
                <c:pt idx="87">
                  <c:v>46383</c:v>
                </c:pt>
                <c:pt idx="88">
                  <c:v>46384</c:v>
                </c:pt>
                <c:pt idx="89">
                  <c:v>46385</c:v>
                </c:pt>
                <c:pt idx="90">
                  <c:v>46386</c:v>
                </c:pt>
                <c:pt idx="91">
                  <c:v>46387</c:v>
                </c:pt>
                <c:pt idx="92">
                  <c:v>46388</c:v>
                </c:pt>
                <c:pt idx="93">
                  <c:v>46389</c:v>
                </c:pt>
                <c:pt idx="94">
                  <c:v>46390</c:v>
                </c:pt>
                <c:pt idx="95">
                  <c:v>46391</c:v>
                </c:pt>
                <c:pt idx="96">
                  <c:v>46392</c:v>
                </c:pt>
                <c:pt idx="97">
                  <c:v>46393</c:v>
                </c:pt>
                <c:pt idx="98">
                  <c:v>46394</c:v>
                </c:pt>
                <c:pt idx="99">
                  <c:v>46395</c:v>
                </c:pt>
                <c:pt idx="100">
                  <c:v>46396</c:v>
                </c:pt>
                <c:pt idx="101">
                  <c:v>46397</c:v>
                </c:pt>
                <c:pt idx="102">
                  <c:v>46398</c:v>
                </c:pt>
                <c:pt idx="103">
                  <c:v>46399</c:v>
                </c:pt>
                <c:pt idx="104">
                  <c:v>46400</c:v>
                </c:pt>
                <c:pt idx="105">
                  <c:v>46401</c:v>
                </c:pt>
                <c:pt idx="106">
                  <c:v>46402</c:v>
                </c:pt>
                <c:pt idx="107">
                  <c:v>46403</c:v>
                </c:pt>
                <c:pt idx="108">
                  <c:v>46404</c:v>
                </c:pt>
                <c:pt idx="109">
                  <c:v>46405</c:v>
                </c:pt>
                <c:pt idx="110">
                  <c:v>46406</c:v>
                </c:pt>
                <c:pt idx="111">
                  <c:v>46407</c:v>
                </c:pt>
                <c:pt idx="112">
                  <c:v>46408</c:v>
                </c:pt>
                <c:pt idx="113">
                  <c:v>46409</c:v>
                </c:pt>
                <c:pt idx="114">
                  <c:v>46410</c:v>
                </c:pt>
                <c:pt idx="115">
                  <c:v>46411</c:v>
                </c:pt>
                <c:pt idx="116">
                  <c:v>46412</c:v>
                </c:pt>
                <c:pt idx="117">
                  <c:v>46413</c:v>
                </c:pt>
                <c:pt idx="118">
                  <c:v>46414</c:v>
                </c:pt>
                <c:pt idx="119">
                  <c:v>46415</c:v>
                </c:pt>
                <c:pt idx="120">
                  <c:v>46416</c:v>
                </c:pt>
                <c:pt idx="121">
                  <c:v>46417</c:v>
                </c:pt>
                <c:pt idx="122">
                  <c:v>46418</c:v>
                </c:pt>
                <c:pt idx="123">
                  <c:v>46419</c:v>
                </c:pt>
                <c:pt idx="124">
                  <c:v>46420</c:v>
                </c:pt>
                <c:pt idx="125">
                  <c:v>46421</c:v>
                </c:pt>
                <c:pt idx="126">
                  <c:v>46422</c:v>
                </c:pt>
                <c:pt idx="127">
                  <c:v>46423</c:v>
                </c:pt>
                <c:pt idx="128">
                  <c:v>46424</c:v>
                </c:pt>
                <c:pt idx="129">
                  <c:v>46425</c:v>
                </c:pt>
                <c:pt idx="130">
                  <c:v>46426</c:v>
                </c:pt>
                <c:pt idx="131">
                  <c:v>46427</c:v>
                </c:pt>
                <c:pt idx="132">
                  <c:v>46428</c:v>
                </c:pt>
                <c:pt idx="133">
                  <c:v>46429</c:v>
                </c:pt>
                <c:pt idx="134">
                  <c:v>46430</c:v>
                </c:pt>
                <c:pt idx="135">
                  <c:v>46431</c:v>
                </c:pt>
                <c:pt idx="136">
                  <c:v>46432</c:v>
                </c:pt>
                <c:pt idx="137">
                  <c:v>46433</c:v>
                </c:pt>
                <c:pt idx="138">
                  <c:v>46434</c:v>
                </c:pt>
                <c:pt idx="139">
                  <c:v>46435</c:v>
                </c:pt>
                <c:pt idx="140">
                  <c:v>46436</c:v>
                </c:pt>
                <c:pt idx="141">
                  <c:v>46437</c:v>
                </c:pt>
                <c:pt idx="142">
                  <c:v>46438</c:v>
                </c:pt>
                <c:pt idx="143">
                  <c:v>46439</c:v>
                </c:pt>
                <c:pt idx="144">
                  <c:v>46440</c:v>
                </c:pt>
                <c:pt idx="145">
                  <c:v>46441</c:v>
                </c:pt>
                <c:pt idx="146">
                  <c:v>46442</c:v>
                </c:pt>
                <c:pt idx="147">
                  <c:v>46443</c:v>
                </c:pt>
                <c:pt idx="148">
                  <c:v>46444</c:v>
                </c:pt>
                <c:pt idx="149">
                  <c:v>46445</c:v>
                </c:pt>
                <c:pt idx="150">
                  <c:v>46446</c:v>
                </c:pt>
                <c:pt idx="151">
                  <c:v>46447</c:v>
                </c:pt>
                <c:pt idx="152">
                  <c:v>46448</c:v>
                </c:pt>
                <c:pt idx="153">
                  <c:v>46449</c:v>
                </c:pt>
                <c:pt idx="154">
                  <c:v>46450</c:v>
                </c:pt>
                <c:pt idx="155">
                  <c:v>46451</c:v>
                </c:pt>
                <c:pt idx="156">
                  <c:v>46452</c:v>
                </c:pt>
                <c:pt idx="157">
                  <c:v>46453</c:v>
                </c:pt>
                <c:pt idx="158">
                  <c:v>46454</c:v>
                </c:pt>
                <c:pt idx="159">
                  <c:v>46455</c:v>
                </c:pt>
                <c:pt idx="160">
                  <c:v>46456</c:v>
                </c:pt>
                <c:pt idx="161">
                  <c:v>46457</c:v>
                </c:pt>
                <c:pt idx="162">
                  <c:v>46458</c:v>
                </c:pt>
                <c:pt idx="163">
                  <c:v>46459</c:v>
                </c:pt>
                <c:pt idx="164">
                  <c:v>46460</c:v>
                </c:pt>
                <c:pt idx="165">
                  <c:v>46461</c:v>
                </c:pt>
                <c:pt idx="166">
                  <c:v>46462</c:v>
                </c:pt>
                <c:pt idx="167">
                  <c:v>46463</c:v>
                </c:pt>
                <c:pt idx="168">
                  <c:v>46464</c:v>
                </c:pt>
                <c:pt idx="169">
                  <c:v>46465</c:v>
                </c:pt>
                <c:pt idx="170">
                  <c:v>46466</c:v>
                </c:pt>
                <c:pt idx="171">
                  <c:v>46467</c:v>
                </c:pt>
                <c:pt idx="172">
                  <c:v>46468</c:v>
                </c:pt>
                <c:pt idx="173">
                  <c:v>46469</c:v>
                </c:pt>
                <c:pt idx="174">
                  <c:v>46470</c:v>
                </c:pt>
                <c:pt idx="175">
                  <c:v>46471</c:v>
                </c:pt>
                <c:pt idx="176">
                  <c:v>46472</c:v>
                </c:pt>
                <c:pt idx="177">
                  <c:v>46473</c:v>
                </c:pt>
                <c:pt idx="178">
                  <c:v>46474</c:v>
                </c:pt>
                <c:pt idx="179">
                  <c:v>46475</c:v>
                </c:pt>
                <c:pt idx="180">
                  <c:v>46476</c:v>
                </c:pt>
                <c:pt idx="181">
                  <c:v>46477</c:v>
                </c:pt>
              </c:numCache>
            </c:numRef>
          </c:cat>
          <c:val>
            <c:numRef>
              <c:f>'Scenario 1 fig 15 tab 9-11'!$H$2:$H$183</c:f>
              <c:numCache>
                <c:formatCode>0.00</c:formatCode>
                <c:ptCount val="18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5.9</c:v>
                </c:pt>
                <c:pt idx="5">
                  <c:v>26.57</c:v>
                </c:pt>
                <c:pt idx="6">
                  <c:v>16.850000000000001</c:v>
                </c:pt>
                <c:pt idx="7">
                  <c:v>26.59</c:v>
                </c:pt>
                <c:pt idx="8">
                  <c:v>21.54</c:v>
                </c:pt>
                <c:pt idx="9">
                  <c:v>32.159999999999997</c:v>
                </c:pt>
                <c:pt idx="10">
                  <c:v>21.84</c:v>
                </c:pt>
                <c:pt idx="11">
                  <c:v>0</c:v>
                </c:pt>
                <c:pt idx="12">
                  <c:v>1.17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43.97</c:v>
                </c:pt>
                <c:pt idx="32">
                  <c:v>40.9</c:v>
                </c:pt>
                <c:pt idx="33">
                  <c:v>28.27</c:v>
                </c:pt>
                <c:pt idx="34">
                  <c:v>22.95</c:v>
                </c:pt>
                <c:pt idx="35">
                  <c:v>7.97</c:v>
                </c:pt>
                <c:pt idx="36">
                  <c:v>0</c:v>
                </c:pt>
                <c:pt idx="37">
                  <c:v>15.1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6.74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10.36</c:v>
                </c:pt>
                <c:pt idx="53">
                  <c:v>13.93</c:v>
                </c:pt>
                <c:pt idx="54">
                  <c:v>20.38</c:v>
                </c:pt>
                <c:pt idx="55">
                  <c:v>15.71</c:v>
                </c:pt>
                <c:pt idx="56">
                  <c:v>31.39</c:v>
                </c:pt>
                <c:pt idx="57">
                  <c:v>15.26</c:v>
                </c:pt>
                <c:pt idx="58">
                  <c:v>16.77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26.43</c:v>
                </c:pt>
                <c:pt idx="67">
                  <c:v>26.3</c:v>
                </c:pt>
                <c:pt idx="68">
                  <c:v>22.79</c:v>
                </c:pt>
                <c:pt idx="69">
                  <c:v>0.16</c:v>
                </c:pt>
                <c:pt idx="70">
                  <c:v>7.63</c:v>
                </c:pt>
                <c:pt idx="71">
                  <c:v>0.31</c:v>
                </c:pt>
                <c:pt idx="72">
                  <c:v>0</c:v>
                </c:pt>
                <c:pt idx="73">
                  <c:v>15.14</c:v>
                </c:pt>
                <c:pt idx="74">
                  <c:v>14.07</c:v>
                </c:pt>
                <c:pt idx="75">
                  <c:v>7.62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32.92</c:v>
                </c:pt>
                <c:pt idx="80">
                  <c:v>20.5</c:v>
                </c:pt>
                <c:pt idx="81">
                  <c:v>21.67</c:v>
                </c:pt>
                <c:pt idx="82">
                  <c:v>20.88</c:v>
                </c:pt>
                <c:pt idx="83">
                  <c:v>17.899999999999999</c:v>
                </c:pt>
                <c:pt idx="84">
                  <c:v>23.1</c:v>
                </c:pt>
                <c:pt idx="85">
                  <c:v>28.13</c:v>
                </c:pt>
                <c:pt idx="86">
                  <c:v>27.81</c:v>
                </c:pt>
                <c:pt idx="87">
                  <c:v>26.48</c:v>
                </c:pt>
                <c:pt idx="88">
                  <c:v>42.42</c:v>
                </c:pt>
                <c:pt idx="89">
                  <c:v>42.38</c:v>
                </c:pt>
                <c:pt idx="90">
                  <c:v>24.6</c:v>
                </c:pt>
                <c:pt idx="91">
                  <c:v>28.5</c:v>
                </c:pt>
                <c:pt idx="92">
                  <c:v>43.43</c:v>
                </c:pt>
                <c:pt idx="93">
                  <c:v>46.08</c:v>
                </c:pt>
                <c:pt idx="94">
                  <c:v>41.53</c:v>
                </c:pt>
                <c:pt idx="95">
                  <c:v>32.65</c:v>
                </c:pt>
                <c:pt idx="96">
                  <c:v>30.03</c:v>
                </c:pt>
                <c:pt idx="97">
                  <c:v>25.59</c:v>
                </c:pt>
                <c:pt idx="98">
                  <c:v>31</c:v>
                </c:pt>
                <c:pt idx="99">
                  <c:v>22.27</c:v>
                </c:pt>
                <c:pt idx="100">
                  <c:v>13.09</c:v>
                </c:pt>
                <c:pt idx="101">
                  <c:v>12.38</c:v>
                </c:pt>
                <c:pt idx="102">
                  <c:v>15.04</c:v>
                </c:pt>
                <c:pt idx="103">
                  <c:v>14.41</c:v>
                </c:pt>
                <c:pt idx="104">
                  <c:v>11.86</c:v>
                </c:pt>
                <c:pt idx="105">
                  <c:v>17.53</c:v>
                </c:pt>
                <c:pt idx="106">
                  <c:v>18.149999999999999</c:v>
                </c:pt>
                <c:pt idx="107">
                  <c:v>22.88</c:v>
                </c:pt>
                <c:pt idx="108">
                  <c:v>15.95</c:v>
                </c:pt>
                <c:pt idx="109">
                  <c:v>6.38</c:v>
                </c:pt>
                <c:pt idx="110">
                  <c:v>1.04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0.67</c:v>
                </c:pt>
                <c:pt idx="117">
                  <c:v>9.15</c:v>
                </c:pt>
                <c:pt idx="118">
                  <c:v>0</c:v>
                </c:pt>
                <c:pt idx="119">
                  <c:v>0</c:v>
                </c:pt>
                <c:pt idx="120">
                  <c:v>3.37</c:v>
                </c:pt>
                <c:pt idx="121">
                  <c:v>24.47</c:v>
                </c:pt>
                <c:pt idx="122">
                  <c:v>38.090000000000003</c:v>
                </c:pt>
                <c:pt idx="123">
                  <c:v>29.03</c:v>
                </c:pt>
                <c:pt idx="124">
                  <c:v>35.36</c:v>
                </c:pt>
                <c:pt idx="125">
                  <c:v>18</c:v>
                </c:pt>
                <c:pt idx="126">
                  <c:v>4.3</c:v>
                </c:pt>
                <c:pt idx="127">
                  <c:v>0</c:v>
                </c:pt>
                <c:pt idx="128">
                  <c:v>0</c:v>
                </c:pt>
                <c:pt idx="129">
                  <c:v>10.93</c:v>
                </c:pt>
                <c:pt idx="130">
                  <c:v>14.46</c:v>
                </c:pt>
                <c:pt idx="131">
                  <c:v>17.399999999999999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12.76</c:v>
                </c:pt>
                <c:pt idx="137">
                  <c:v>25.3</c:v>
                </c:pt>
                <c:pt idx="138">
                  <c:v>10.66</c:v>
                </c:pt>
                <c:pt idx="139">
                  <c:v>5.99</c:v>
                </c:pt>
                <c:pt idx="140">
                  <c:v>0</c:v>
                </c:pt>
                <c:pt idx="141">
                  <c:v>0</c:v>
                </c:pt>
                <c:pt idx="142">
                  <c:v>3.14</c:v>
                </c:pt>
                <c:pt idx="143">
                  <c:v>18.670000000000002</c:v>
                </c:pt>
                <c:pt idx="144">
                  <c:v>18.84</c:v>
                </c:pt>
                <c:pt idx="145">
                  <c:v>13.29</c:v>
                </c:pt>
                <c:pt idx="146">
                  <c:v>5.53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3.67</c:v>
                </c:pt>
                <c:pt idx="159">
                  <c:v>5.22</c:v>
                </c:pt>
                <c:pt idx="160">
                  <c:v>0</c:v>
                </c:pt>
                <c:pt idx="161">
                  <c:v>0.77</c:v>
                </c:pt>
                <c:pt idx="162">
                  <c:v>0</c:v>
                </c:pt>
                <c:pt idx="163">
                  <c:v>1.7</c:v>
                </c:pt>
                <c:pt idx="164">
                  <c:v>0</c:v>
                </c:pt>
                <c:pt idx="165">
                  <c:v>4.0999999999999996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5.74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0CF-4FD3-92CB-4C34EA81F5AB}"/>
            </c:ext>
          </c:extLst>
        </c:ser>
        <c:ser>
          <c:idx val="6"/>
          <c:order val="6"/>
          <c:tx>
            <c:strRef>
              <c:f>'Scenario 1 fig 15 tab 9-11'!$J$1</c:f>
              <c:strCache>
                <c:ptCount val="1"/>
                <c:pt idx="0">
                  <c:v>Imports from continental Europe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25400">
              <a:noFill/>
            </a:ln>
            <a:effectLst/>
          </c:spPr>
          <c:cat>
            <c:numRef>
              <c:f>'Scenario 1 fig 15 tab 9-11'!$B$2:$B$183</c:f>
              <c:numCache>
                <c:formatCode>d\-mmm</c:formatCode>
                <c:ptCount val="182"/>
                <c:pt idx="0">
                  <c:v>46296</c:v>
                </c:pt>
                <c:pt idx="1">
                  <c:v>46297</c:v>
                </c:pt>
                <c:pt idx="2">
                  <c:v>46298</c:v>
                </c:pt>
                <c:pt idx="3">
                  <c:v>46299</c:v>
                </c:pt>
                <c:pt idx="4">
                  <c:v>46300</c:v>
                </c:pt>
                <c:pt idx="5">
                  <c:v>46301</c:v>
                </c:pt>
                <c:pt idx="6">
                  <c:v>46302</c:v>
                </c:pt>
                <c:pt idx="7">
                  <c:v>46303</c:v>
                </c:pt>
                <c:pt idx="8">
                  <c:v>46304</c:v>
                </c:pt>
                <c:pt idx="9">
                  <c:v>46305</c:v>
                </c:pt>
                <c:pt idx="10">
                  <c:v>46306</c:v>
                </c:pt>
                <c:pt idx="11">
                  <c:v>46307</c:v>
                </c:pt>
                <c:pt idx="12">
                  <c:v>46308</c:v>
                </c:pt>
                <c:pt idx="13">
                  <c:v>46309</c:v>
                </c:pt>
                <c:pt idx="14">
                  <c:v>46310</c:v>
                </c:pt>
                <c:pt idx="15">
                  <c:v>46311</c:v>
                </c:pt>
                <c:pt idx="16">
                  <c:v>46312</c:v>
                </c:pt>
                <c:pt idx="17">
                  <c:v>46313</c:v>
                </c:pt>
                <c:pt idx="18">
                  <c:v>46314</c:v>
                </c:pt>
                <c:pt idx="19">
                  <c:v>46315</c:v>
                </c:pt>
                <c:pt idx="20">
                  <c:v>46316</c:v>
                </c:pt>
                <c:pt idx="21">
                  <c:v>46317</c:v>
                </c:pt>
                <c:pt idx="22">
                  <c:v>46318</c:v>
                </c:pt>
                <c:pt idx="23">
                  <c:v>46319</c:v>
                </c:pt>
                <c:pt idx="24">
                  <c:v>46320</c:v>
                </c:pt>
                <c:pt idx="25">
                  <c:v>46321</c:v>
                </c:pt>
                <c:pt idx="26">
                  <c:v>46322</c:v>
                </c:pt>
                <c:pt idx="27">
                  <c:v>46323</c:v>
                </c:pt>
                <c:pt idx="28">
                  <c:v>46324</c:v>
                </c:pt>
                <c:pt idx="29">
                  <c:v>46325</c:v>
                </c:pt>
                <c:pt idx="30">
                  <c:v>46326</c:v>
                </c:pt>
                <c:pt idx="31">
                  <c:v>46327</c:v>
                </c:pt>
                <c:pt idx="32">
                  <c:v>46328</c:v>
                </c:pt>
                <c:pt idx="33">
                  <c:v>46329</c:v>
                </c:pt>
                <c:pt idx="34">
                  <c:v>46330</c:v>
                </c:pt>
                <c:pt idx="35">
                  <c:v>46331</c:v>
                </c:pt>
                <c:pt idx="36">
                  <c:v>46332</c:v>
                </c:pt>
                <c:pt idx="37">
                  <c:v>46333</c:v>
                </c:pt>
                <c:pt idx="38">
                  <c:v>46334</c:v>
                </c:pt>
                <c:pt idx="39">
                  <c:v>46335</c:v>
                </c:pt>
                <c:pt idx="40">
                  <c:v>46336</c:v>
                </c:pt>
                <c:pt idx="41">
                  <c:v>46337</c:v>
                </c:pt>
                <c:pt idx="42">
                  <c:v>46338</c:v>
                </c:pt>
                <c:pt idx="43">
                  <c:v>46339</c:v>
                </c:pt>
                <c:pt idx="44">
                  <c:v>46340</c:v>
                </c:pt>
                <c:pt idx="45">
                  <c:v>46341</c:v>
                </c:pt>
                <c:pt idx="46">
                  <c:v>46342</c:v>
                </c:pt>
                <c:pt idx="47">
                  <c:v>46343</c:v>
                </c:pt>
                <c:pt idx="48">
                  <c:v>46344</c:v>
                </c:pt>
                <c:pt idx="49">
                  <c:v>46345</c:v>
                </c:pt>
                <c:pt idx="50">
                  <c:v>46346</c:v>
                </c:pt>
                <c:pt idx="51">
                  <c:v>46347</c:v>
                </c:pt>
                <c:pt idx="52">
                  <c:v>46348</c:v>
                </c:pt>
                <c:pt idx="53">
                  <c:v>46349</c:v>
                </c:pt>
                <c:pt idx="54">
                  <c:v>46350</c:v>
                </c:pt>
                <c:pt idx="55">
                  <c:v>46351</c:v>
                </c:pt>
                <c:pt idx="56">
                  <c:v>46352</c:v>
                </c:pt>
                <c:pt idx="57">
                  <c:v>46353</c:v>
                </c:pt>
                <c:pt idx="58">
                  <c:v>46354</c:v>
                </c:pt>
                <c:pt idx="59">
                  <c:v>46355</c:v>
                </c:pt>
                <c:pt idx="60">
                  <c:v>46356</c:v>
                </c:pt>
                <c:pt idx="61">
                  <c:v>46357</c:v>
                </c:pt>
                <c:pt idx="62">
                  <c:v>46358</c:v>
                </c:pt>
                <c:pt idx="63">
                  <c:v>46359</c:v>
                </c:pt>
                <c:pt idx="64">
                  <c:v>46360</c:v>
                </c:pt>
                <c:pt idx="65">
                  <c:v>46361</c:v>
                </c:pt>
                <c:pt idx="66">
                  <c:v>46362</c:v>
                </c:pt>
                <c:pt idx="67">
                  <c:v>46363</c:v>
                </c:pt>
                <c:pt idx="68">
                  <c:v>46364</c:v>
                </c:pt>
                <c:pt idx="69">
                  <c:v>46365</c:v>
                </c:pt>
                <c:pt idx="70">
                  <c:v>46366</c:v>
                </c:pt>
                <c:pt idx="71">
                  <c:v>46367</c:v>
                </c:pt>
                <c:pt idx="72">
                  <c:v>46368</c:v>
                </c:pt>
                <c:pt idx="73">
                  <c:v>46369</c:v>
                </c:pt>
                <c:pt idx="74">
                  <c:v>46370</c:v>
                </c:pt>
                <c:pt idx="75">
                  <c:v>46371</c:v>
                </c:pt>
                <c:pt idx="76">
                  <c:v>46372</c:v>
                </c:pt>
                <c:pt idx="77">
                  <c:v>46373</c:v>
                </c:pt>
                <c:pt idx="78">
                  <c:v>46374</c:v>
                </c:pt>
                <c:pt idx="79">
                  <c:v>46375</c:v>
                </c:pt>
                <c:pt idx="80">
                  <c:v>46376</c:v>
                </c:pt>
                <c:pt idx="81">
                  <c:v>46377</c:v>
                </c:pt>
                <c:pt idx="82">
                  <c:v>46378</c:v>
                </c:pt>
                <c:pt idx="83">
                  <c:v>46379</c:v>
                </c:pt>
                <c:pt idx="84">
                  <c:v>46380</c:v>
                </c:pt>
                <c:pt idx="85">
                  <c:v>46381</c:v>
                </c:pt>
                <c:pt idx="86">
                  <c:v>46382</c:v>
                </c:pt>
                <c:pt idx="87">
                  <c:v>46383</c:v>
                </c:pt>
                <c:pt idx="88">
                  <c:v>46384</c:v>
                </c:pt>
                <c:pt idx="89">
                  <c:v>46385</c:v>
                </c:pt>
                <c:pt idx="90">
                  <c:v>46386</c:v>
                </c:pt>
                <c:pt idx="91">
                  <c:v>46387</c:v>
                </c:pt>
                <c:pt idx="92">
                  <c:v>46388</c:v>
                </c:pt>
                <c:pt idx="93">
                  <c:v>46389</c:v>
                </c:pt>
                <c:pt idx="94">
                  <c:v>46390</c:v>
                </c:pt>
                <c:pt idx="95">
                  <c:v>46391</c:v>
                </c:pt>
                <c:pt idx="96">
                  <c:v>46392</c:v>
                </c:pt>
                <c:pt idx="97">
                  <c:v>46393</c:v>
                </c:pt>
                <c:pt idx="98">
                  <c:v>46394</c:v>
                </c:pt>
                <c:pt idx="99">
                  <c:v>46395</c:v>
                </c:pt>
                <c:pt idx="100">
                  <c:v>46396</c:v>
                </c:pt>
                <c:pt idx="101">
                  <c:v>46397</c:v>
                </c:pt>
                <c:pt idx="102">
                  <c:v>46398</c:v>
                </c:pt>
                <c:pt idx="103">
                  <c:v>46399</c:v>
                </c:pt>
                <c:pt idx="104">
                  <c:v>46400</c:v>
                </c:pt>
                <c:pt idx="105">
                  <c:v>46401</c:v>
                </c:pt>
                <c:pt idx="106">
                  <c:v>46402</c:v>
                </c:pt>
                <c:pt idx="107">
                  <c:v>46403</c:v>
                </c:pt>
                <c:pt idx="108">
                  <c:v>46404</c:v>
                </c:pt>
                <c:pt idx="109">
                  <c:v>46405</c:v>
                </c:pt>
                <c:pt idx="110">
                  <c:v>46406</c:v>
                </c:pt>
                <c:pt idx="111">
                  <c:v>46407</c:v>
                </c:pt>
                <c:pt idx="112">
                  <c:v>46408</c:v>
                </c:pt>
                <c:pt idx="113">
                  <c:v>46409</c:v>
                </c:pt>
                <c:pt idx="114">
                  <c:v>46410</c:v>
                </c:pt>
                <c:pt idx="115">
                  <c:v>46411</c:v>
                </c:pt>
                <c:pt idx="116">
                  <c:v>46412</c:v>
                </c:pt>
                <c:pt idx="117">
                  <c:v>46413</c:v>
                </c:pt>
                <c:pt idx="118">
                  <c:v>46414</c:v>
                </c:pt>
                <c:pt idx="119">
                  <c:v>46415</c:v>
                </c:pt>
                <c:pt idx="120">
                  <c:v>46416</c:v>
                </c:pt>
                <c:pt idx="121">
                  <c:v>46417</c:v>
                </c:pt>
                <c:pt idx="122">
                  <c:v>46418</c:v>
                </c:pt>
                <c:pt idx="123">
                  <c:v>46419</c:v>
                </c:pt>
                <c:pt idx="124">
                  <c:v>46420</c:v>
                </c:pt>
                <c:pt idx="125">
                  <c:v>46421</c:v>
                </c:pt>
                <c:pt idx="126">
                  <c:v>46422</c:v>
                </c:pt>
                <c:pt idx="127">
                  <c:v>46423</c:v>
                </c:pt>
                <c:pt idx="128">
                  <c:v>46424</c:v>
                </c:pt>
                <c:pt idx="129">
                  <c:v>46425</c:v>
                </c:pt>
                <c:pt idx="130">
                  <c:v>46426</c:v>
                </c:pt>
                <c:pt idx="131">
                  <c:v>46427</c:v>
                </c:pt>
                <c:pt idx="132">
                  <c:v>46428</c:v>
                </c:pt>
                <c:pt idx="133">
                  <c:v>46429</c:v>
                </c:pt>
                <c:pt idx="134">
                  <c:v>46430</c:v>
                </c:pt>
                <c:pt idx="135">
                  <c:v>46431</c:v>
                </c:pt>
                <c:pt idx="136">
                  <c:v>46432</c:v>
                </c:pt>
                <c:pt idx="137">
                  <c:v>46433</c:v>
                </c:pt>
                <c:pt idx="138">
                  <c:v>46434</c:v>
                </c:pt>
                <c:pt idx="139">
                  <c:v>46435</c:v>
                </c:pt>
                <c:pt idx="140">
                  <c:v>46436</c:v>
                </c:pt>
                <c:pt idx="141">
                  <c:v>46437</c:v>
                </c:pt>
                <c:pt idx="142">
                  <c:v>46438</c:v>
                </c:pt>
                <c:pt idx="143">
                  <c:v>46439</c:v>
                </c:pt>
                <c:pt idx="144">
                  <c:v>46440</c:v>
                </c:pt>
                <c:pt idx="145">
                  <c:v>46441</c:v>
                </c:pt>
                <c:pt idx="146">
                  <c:v>46442</c:v>
                </c:pt>
                <c:pt idx="147">
                  <c:v>46443</c:v>
                </c:pt>
                <c:pt idx="148">
                  <c:v>46444</c:v>
                </c:pt>
                <c:pt idx="149">
                  <c:v>46445</c:v>
                </c:pt>
                <c:pt idx="150">
                  <c:v>46446</c:v>
                </c:pt>
                <c:pt idx="151">
                  <c:v>46447</c:v>
                </c:pt>
                <c:pt idx="152">
                  <c:v>46448</c:v>
                </c:pt>
                <c:pt idx="153">
                  <c:v>46449</c:v>
                </c:pt>
                <c:pt idx="154">
                  <c:v>46450</c:v>
                </c:pt>
                <c:pt idx="155">
                  <c:v>46451</c:v>
                </c:pt>
                <c:pt idx="156">
                  <c:v>46452</c:v>
                </c:pt>
                <c:pt idx="157">
                  <c:v>46453</c:v>
                </c:pt>
                <c:pt idx="158">
                  <c:v>46454</c:v>
                </c:pt>
                <c:pt idx="159">
                  <c:v>46455</c:v>
                </c:pt>
                <c:pt idx="160">
                  <c:v>46456</c:v>
                </c:pt>
                <c:pt idx="161">
                  <c:v>46457</c:v>
                </c:pt>
                <c:pt idx="162">
                  <c:v>46458</c:v>
                </c:pt>
                <c:pt idx="163">
                  <c:v>46459</c:v>
                </c:pt>
                <c:pt idx="164">
                  <c:v>46460</c:v>
                </c:pt>
                <c:pt idx="165">
                  <c:v>46461</c:v>
                </c:pt>
                <c:pt idx="166">
                  <c:v>46462</c:v>
                </c:pt>
                <c:pt idx="167">
                  <c:v>46463</c:v>
                </c:pt>
                <c:pt idx="168">
                  <c:v>46464</c:v>
                </c:pt>
                <c:pt idx="169">
                  <c:v>46465</c:v>
                </c:pt>
                <c:pt idx="170">
                  <c:v>46466</c:v>
                </c:pt>
                <c:pt idx="171">
                  <c:v>46467</c:v>
                </c:pt>
                <c:pt idx="172">
                  <c:v>46468</c:v>
                </c:pt>
                <c:pt idx="173">
                  <c:v>46469</c:v>
                </c:pt>
                <c:pt idx="174">
                  <c:v>46470</c:v>
                </c:pt>
                <c:pt idx="175">
                  <c:v>46471</c:v>
                </c:pt>
                <c:pt idx="176">
                  <c:v>46472</c:v>
                </c:pt>
                <c:pt idx="177">
                  <c:v>46473</c:v>
                </c:pt>
                <c:pt idx="178">
                  <c:v>46474</c:v>
                </c:pt>
                <c:pt idx="179">
                  <c:v>46475</c:v>
                </c:pt>
                <c:pt idx="180">
                  <c:v>46476</c:v>
                </c:pt>
                <c:pt idx="181">
                  <c:v>46477</c:v>
                </c:pt>
              </c:numCache>
            </c:numRef>
          </c:cat>
          <c:val>
            <c:numRef>
              <c:f>'Scenario 1 fig 15 tab 9-11'!$J$2:$J$183</c:f>
              <c:numCache>
                <c:formatCode>0.00</c:formatCode>
                <c:ptCount val="18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0CF-4FD3-92CB-4C34EA81F5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3155896"/>
        <c:axId val="743156224"/>
      </c:areaChart>
      <c:lineChart>
        <c:grouping val="standard"/>
        <c:varyColors val="0"/>
        <c:ser>
          <c:idx val="5"/>
          <c:order val="5"/>
          <c:tx>
            <c:strRef>
              <c:f>'Scenario 1 fig 15 tab 9-11'!$I$1</c:f>
              <c:strCache>
                <c:ptCount val="1"/>
                <c:pt idx="0">
                  <c:v>NTS demand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'Scenario 1 fig 15 tab 9-11'!$I$2:$I$183</c:f>
              <c:numCache>
                <c:formatCode>0.00</c:formatCode>
                <c:ptCount val="182"/>
                <c:pt idx="0">
                  <c:v>173.69</c:v>
                </c:pt>
                <c:pt idx="1">
                  <c:v>204.47</c:v>
                </c:pt>
                <c:pt idx="2">
                  <c:v>208.44</c:v>
                </c:pt>
                <c:pt idx="3">
                  <c:v>180.84</c:v>
                </c:pt>
                <c:pt idx="4">
                  <c:v>174.57</c:v>
                </c:pt>
                <c:pt idx="5">
                  <c:v>180.06</c:v>
                </c:pt>
                <c:pt idx="6">
                  <c:v>195.92</c:v>
                </c:pt>
                <c:pt idx="7">
                  <c:v>192.95000000000002</c:v>
                </c:pt>
                <c:pt idx="8">
                  <c:v>190.72</c:v>
                </c:pt>
                <c:pt idx="9">
                  <c:v>187.23</c:v>
                </c:pt>
                <c:pt idx="10">
                  <c:v>172.28</c:v>
                </c:pt>
                <c:pt idx="11">
                  <c:v>190.46</c:v>
                </c:pt>
                <c:pt idx="12">
                  <c:v>201.28</c:v>
                </c:pt>
                <c:pt idx="13">
                  <c:v>222.36</c:v>
                </c:pt>
                <c:pt idx="14">
                  <c:v>219.16</c:v>
                </c:pt>
                <c:pt idx="15">
                  <c:v>209.48</c:v>
                </c:pt>
                <c:pt idx="16">
                  <c:v>212.65</c:v>
                </c:pt>
                <c:pt idx="17">
                  <c:v>207.56</c:v>
                </c:pt>
                <c:pt idx="18">
                  <c:v>197.96</c:v>
                </c:pt>
                <c:pt idx="19">
                  <c:v>213.6</c:v>
                </c:pt>
                <c:pt idx="20">
                  <c:v>262.08000000000004</c:v>
                </c:pt>
                <c:pt idx="21">
                  <c:v>244.98</c:v>
                </c:pt>
                <c:pt idx="22">
                  <c:v>238.25</c:v>
                </c:pt>
                <c:pt idx="23">
                  <c:v>222.77</c:v>
                </c:pt>
                <c:pt idx="24">
                  <c:v>212.84</c:v>
                </c:pt>
                <c:pt idx="25">
                  <c:v>218.87</c:v>
                </c:pt>
                <c:pt idx="26">
                  <c:v>236.06</c:v>
                </c:pt>
                <c:pt idx="27">
                  <c:v>306.31</c:v>
                </c:pt>
                <c:pt idx="28">
                  <c:v>304.02999999999997</c:v>
                </c:pt>
                <c:pt idx="29">
                  <c:v>283.61</c:v>
                </c:pt>
                <c:pt idx="30">
                  <c:v>266.03999999999996</c:v>
                </c:pt>
                <c:pt idx="31">
                  <c:v>223.79</c:v>
                </c:pt>
                <c:pt idx="32">
                  <c:v>228.63</c:v>
                </c:pt>
                <c:pt idx="33">
                  <c:v>228.98000000000002</c:v>
                </c:pt>
                <c:pt idx="34">
                  <c:v>242.22</c:v>
                </c:pt>
                <c:pt idx="35">
                  <c:v>247.94</c:v>
                </c:pt>
                <c:pt idx="36">
                  <c:v>271.77999999999997</c:v>
                </c:pt>
                <c:pt idx="37">
                  <c:v>241</c:v>
                </c:pt>
                <c:pt idx="38">
                  <c:v>260.33999999999997</c:v>
                </c:pt>
                <c:pt idx="39">
                  <c:v>275.27</c:v>
                </c:pt>
                <c:pt idx="40">
                  <c:v>257.74</c:v>
                </c:pt>
                <c:pt idx="41">
                  <c:v>255.68</c:v>
                </c:pt>
                <c:pt idx="42">
                  <c:v>258.35000000000002</c:v>
                </c:pt>
                <c:pt idx="43">
                  <c:v>277.14999999999998</c:v>
                </c:pt>
                <c:pt idx="44">
                  <c:v>273.58</c:v>
                </c:pt>
                <c:pt idx="45">
                  <c:v>263.05</c:v>
                </c:pt>
                <c:pt idx="46">
                  <c:v>289.63</c:v>
                </c:pt>
                <c:pt idx="47">
                  <c:v>275.26</c:v>
                </c:pt>
                <c:pt idx="48">
                  <c:v>319.97000000000003</c:v>
                </c:pt>
                <c:pt idx="49">
                  <c:v>330.39</c:v>
                </c:pt>
                <c:pt idx="50">
                  <c:v>293.92</c:v>
                </c:pt>
                <c:pt idx="51">
                  <c:v>277.10000000000002</c:v>
                </c:pt>
                <c:pt idx="52">
                  <c:v>254.58999999999997</c:v>
                </c:pt>
                <c:pt idx="53">
                  <c:v>251.06</c:v>
                </c:pt>
                <c:pt idx="54">
                  <c:v>252.64</c:v>
                </c:pt>
                <c:pt idx="55">
                  <c:v>251.91</c:v>
                </c:pt>
                <c:pt idx="56">
                  <c:v>242.07999999999998</c:v>
                </c:pt>
                <c:pt idx="57">
                  <c:v>241.82999999999998</c:v>
                </c:pt>
                <c:pt idx="58">
                  <c:v>246.13000000000002</c:v>
                </c:pt>
                <c:pt idx="59">
                  <c:v>271.57</c:v>
                </c:pt>
                <c:pt idx="60">
                  <c:v>304.79000000000002</c:v>
                </c:pt>
                <c:pt idx="61">
                  <c:v>304.35000000000002</c:v>
                </c:pt>
                <c:pt idx="62">
                  <c:v>331.46</c:v>
                </c:pt>
                <c:pt idx="63">
                  <c:v>308.72000000000003</c:v>
                </c:pt>
                <c:pt idx="64">
                  <c:v>294.16000000000003</c:v>
                </c:pt>
                <c:pt idx="65">
                  <c:v>252.37</c:v>
                </c:pt>
                <c:pt idx="66">
                  <c:v>234.43</c:v>
                </c:pt>
                <c:pt idx="67">
                  <c:v>234.65</c:v>
                </c:pt>
                <c:pt idx="68">
                  <c:v>236.17</c:v>
                </c:pt>
                <c:pt idx="69">
                  <c:v>250.76</c:v>
                </c:pt>
                <c:pt idx="70">
                  <c:v>252.04</c:v>
                </c:pt>
                <c:pt idx="71">
                  <c:v>272.07</c:v>
                </c:pt>
                <c:pt idx="72">
                  <c:v>277.98</c:v>
                </c:pt>
                <c:pt idx="73">
                  <c:v>264.69</c:v>
                </c:pt>
                <c:pt idx="74">
                  <c:v>265.51</c:v>
                </c:pt>
                <c:pt idx="75">
                  <c:v>262.71999999999997</c:v>
                </c:pt>
                <c:pt idx="76">
                  <c:v>291.08999999999997</c:v>
                </c:pt>
                <c:pt idx="77">
                  <c:v>325.81</c:v>
                </c:pt>
                <c:pt idx="78">
                  <c:v>275.68</c:v>
                </c:pt>
                <c:pt idx="79">
                  <c:v>252.18</c:v>
                </c:pt>
                <c:pt idx="80">
                  <c:v>258.66999999999996</c:v>
                </c:pt>
                <c:pt idx="81">
                  <c:v>257.77</c:v>
                </c:pt>
                <c:pt idx="82">
                  <c:v>256.98</c:v>
                </c:pt>
                <c:pt idx="83">
                  <c:v>243.66</c:v>
                </c:pt>
                <c:pt idx="84">
                  <c:v>231.57999999999998</c:v>
                </c:pt>
                <c:pt idx="85">
                  <c:v>243.92</c:v>
                </c:pt>
                <c:pt idx="86">
                  <c:v>241.28</c:v>
                </c:pt>
                <c:pt idx="87">
                  <c:v>243.85999999999999</c:v>
                </c:pt>
                <c:pt idx="88">
                  <c:v>236.56</c:v>
                </c:pt>
                <c:pt idx="89">
                  <c:v>238.98</c:v>
                </c:pt>
                <c:pt idx="90">
                  <c:v>239.89</c:v>
                </c:pt>
                <c:pt idx="91">
                  <c:v>263.45</c:v>
                </c:pt>
                <c:pt idx="92">
                  <c:v>254.5</c:v>
                </c:pt>
                <c:pt idx="93">
                  <c:v>240.64</c:v>
                </c:pt>
                <c:pt idx="94">
                  <c:v>238.05</c:v>
                </c:pt>
                <c:pt idx="95">
                  <c:v>252.01000000000002</c:v>
                </c:pt>
                <c:pt idx="96">
                  <c:v>245.3</c:v>
                </c:pt>
                <c:pt idx="97">
                  <c:v>253.67000000000002</c:v>
                </c:pt>
                <c:pt idx="98">
                  <c:v>239.17</c:v>
                </c:pt>
                <c:pt idx="99">
                  <c:v>258.44</c:v>
                </c:pt>
                <c:pt idx="100">
                  <c:v>243.55</c:v>
                </c:pt>
                <c:pt idx="101">
                  <c:v>238.67</c:v>
                </c:pt>
                <c:pt idx="102">
                  <c:v>222.73999999999998</c:v>
                </c:pt>
                <c:pt idx="103">
                  <c:v>226.79999999999998</c:v>
                </c:pt>
                <c:pt idx="104">
                  <c:v>244.7</c:v>
                </c:pt>
                <c:pt idx="105">
                  <c:v>240.05</c:v>
                </c:pt>
                <c:pt idx="106">
                  <c:v>236.19</c:v>
                </c:pt>
                <c:pt idx="107">
                  <c:v>222.26</c:v>
                </c:pt>
                <c:pt idx="108">
                  <c:v>245.14999999999998</c:v>
                </c:pt>
                <c:pt idx="109">
                  <c:v>263.21999999999997</c:v>
                </c:pt>
                <c:pt idx="110">
                  <c:v>278.21000000000004</c:v>
                </c:pt>
                <c:pt idx="111">
                  <c:v>332.66</c:v>
                </c:pt>
                <c:pt idx="112">
                  <c:v>337.11</c:v>
                </c:pt>
                <c:pt idx="113">
                  <c:v>318.87</c:v>
                </c:pt>
                <c:pt idx="114">
                  <c:v>299.75</c:v>
                </c:pt>
                <c:pt idx="115">
                  <c:v>279.95999999999998</c:v>
                </c:pt>
                <c:pt idx="116">
                  <c:v>250.53</c:v>
                </c:pt>
                <c:pt idx="117">
                  <c:v>242.68</c:v>
                </c:pt>
                <c:pt idx="118">
                  <c:v>261.54000000000002</c:v>
                </c:pt>
                <c:pt idx="119">
                  <c:v>271.37</c:v>
                </c:pt>
                <c:pt idx="120">
                  <c:v>247.69</c:v>
                </c:pt>
                <c:pt idx="121">
                  <c:v>230.25</c:v>
                </c:pt>
                <c:pt idx="122">
                  <c:v>223.64000000000001</c:v>
                </c:pt>
                <c:pt idx="123">
                  <c:v>231.67</c:v>
                </c:pt>
                <c:pt idx="124">
                  <c:v>233.52999999999997</c:v>
                </c:pt>
                <c:pt idx="125">
                  <c:v>239.38</c:v>
                </c:pt>
                <c:pt idx="126">
                  <c:v>246.97</c:v>
                </c:pt>
                <c:pt idx="127">
                  <c:v>282.38</c:v>
                </c:pt>
                <c:pt idx="128">
                  <c:v>277.38</c:v>
                </c:pt>
                <c:pt idx="129">
                  <c:v>242.68</c:v>
                </c:pt>
                <c:pt idx="130">
                  <c:v>238.38</c:v>
                </c:pt>
                <c:pt idx="131">
                  <c:v>235.95000000000002</c:v>
                </c:pt>
                <c:pt idx="132">
                  <c:v>248.32</c:v>
                </c:pt>
                <c:pt idx="133">
                  <c:v>260.10000000000002</c:v>
                </c:pt>
                <c:pt idx="134">
                  <c:v>262.89999999999998</c:v>
                </c:pt>
                <c:pt idx="135">
                  <c:v>265.37</c:v>
                </c:pt>
                <c:pt idx="136">
                  <c:v>236.17999999999998</c:v>
                </c:pt>
                <c:pt idx="137">
                  <c:v>227.20000000000002</c:v>
                </c:pt>
                <c:pt idx="138">
                  <c:v>227.03</c:v>
                </c:pt>
                <c:pt idx="139">
                  <c:v>230.34</c:v>
                </c:pt>
                <c:pt idx="140">
                  <c:v>238.36</c:v>
                </c:pt>
                <c:pt idx="141">
                  <c:v>238.37</c:v>
                </c:pt>
                <c:pt idx="142">
                  <c:v>227.36999999999998</c:v>
                </c:pt>
                <c:pt idx="143">
                  <c:v>224.98000000000002</c:v>
                </c:pt>
                <c:pt idx="144">
                  <c:v>222.73</c:v>
                </c:pt>
                <c:pt idx="145">
                  <c:v>227.28</c:v>
                </c:pt>
                <c:pt idx="146">
                  <c:v>231.4</c:v>
                </c:pt>
                <c:pt idx="147">
                  <c:v>256.57</c:v>
                </c:pt>
                <c:pt idx="148">
                  <c:v>266.73</c:v>
                </c:pt>
                <c:pt idx="149">
                  <c:v>273.92</c:v>
                </c:pt>
                <c:pt idx="150">
                  <c:v>244.99</c:v>
                </c:pt>
                <c:pt idx="151">
                  <c:v>243.56</c:v>
                </c:pt>
                <c:pt idx="152">
                  <c:v>248.48</c:v>
                </c:pt>
                <c:pt idx="153">
                  <c:v>282.64</c:v>
                </c:pt>
                <c:pt idx="154">
                  <c:v>302.27999999999997</c:v>
                </c:pt>
                <c:pt idx="155">
                  <c:v>341.26</c:v>
                </c:pt>
                <c:pt idx="156">
                  <c:v>302.60000000000002</c:v>
                </c:pt>
                <c:pt idx="157">
                  <c:v>259.22000000000003</c:v>
                </c:pt>
                <c:pt idx="158">
                  <c:v>223.29</c:v>
                </c:pt>
                <c:pt idx="159">
                  <c:v>227.74</c:v>
                </c:pt>
                <c:pt idx="160">
                  <c:v>214.1</c:v>
                </c:pt>
                <c:pt idx="161">
                  <c:v>209.88000000000002</c:v>
                </c:pt>
                <c:pt idx="162">
                  <c:v>233.55</c:v>
                </c:pt>
                <c:pt idx="163">
                  <c:v>213.06</c:v>
                </c:pt>
                <c:pt idx="164">
                  <c:v>236.06</c:v>
                </c:pt>
                <c:pt idx="165">
                  <c:v>217.26999999999998</c:v>
                </c:pt>
                <c:pt idx="166">
                  <c:v>225.62</c:v>
                </c:pt>
                <c:pt idx="167">
                  <c:v>222.72</c:v>
                </c:pt>
                <c:pt idx="168">
                  <c:v>210.14</c:v>
                </c:pt>
                <c:pt idx="169">
                  <c:v>257.57</c:v>
                </c:pt>
                <c:pt idx="170">
                  <c:v>270.27</c:v>
                </c:pt>
                <c:pt idx="171">
                  <c:v>233.5</c:v>
                </c:pt>
                <c:pt idx="172">
                  <c:v>225.15</c:v>
                </c:pt>
                <c:pt idx="173">
                  <c:v>224.35</c:v>
                </c:pt>
                <c:pt idx="174">
                  <c:v>197.99</c:v>
                </c:pt>
                <c:pt idx="175">
                  <c:v>195.92000000000002</c:v>
                </c:pt>
                <c:pt idx="176">
                  <c:v>215.13</c:v>
                </c:pt>
                <c:pt idx="177">
                  <c:v>206.12</c:v>
                </c:pt>
                <c:pt idx="178">
                  <c:v>198.43</c:v>
                </c:pt>
                <c:pt idx="179">
                  <c:v>216.75</c:v>
                </c:pt>
                <c:pt idx="180">
                  <c:v>221.64</c:v>
                </c:pt>
                <c:pt idx="181">
                  <c:v>232.72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0CF-4FD3-92CB-4C34EA81F5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3155896"/>
        <c:axId val="743156224"/>
      </c:lineChart>
      <c:dateAx>
        <c:axId val="743155896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43156224"/>
        <c:crosses val="autoZero"/>
        <c:auto val="0"/>
        <c:lblOffset val="100"/>
        <c:baseTimeUnit val="days"/>
        <c:majorUnit val="1"/>
        <c:majorTimeUnit val="months"/>
        <c:minorUnit val="1"/>
        <c:minorTimeUnit val="months"/>
      </c:dateAx>
      <c:valAx>
        <c:axId val="743156224"/>
        <c:scaling>
          <c:orientation val="minMax"/>
          <c:max val="4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mcm/d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3155896"/>
        <c:crosses val="autoZero"/>
        <c:crossBetween val="between"/>
        <c:majorUnit val="50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16726785144118753"/>
          <c:y val="0.88186604925791623"/>
          <c:w val="0.72934170950524679"/>
          <c:h val="0.118133950742083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800"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8993190861354"/>
          <c:y val="3.3056543298747708E-2"/>
          <c:w val="0.85080669212812943"/>
          <c:h val="0.81608663979671858"/>
        </c:manualLayout>
      </c:layout>
      <c:areaChart>
        <c:grouping val="stacked"/>
        <c:varyColors val="0"/>
        <c:ser>
          <c:idx val="0"/>
          <c:order val="0"/>
          <c:tx>
            <c:strRef>
              <c:f>'Scenario 2 fig 16 tab 12-14'!$D$1</c:f>
              <c:strCache>
                <c:ptCount val="1"/>
                <c:pt idx="0">
                  <c:v>UKCS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'Scenario 2 fig 16 tab 12-14'!$B$2:$B$183</c:f>
              <c:numCache>
                <c:formatCode>d\-mmm</c:formatCode>
                <c:ptCount val="182"/>
                <c:pt idx="0">
                  <c:v>46296</c:v>
                </c:pt>
                <c:pt idx="1">
                  <c:v>46297</c:v>
                </c:pt>
                <c:pt idx="2">
                  <c:v>46298</c:v>
                </c:pt>
                <c:pt idx="3">
                  <c:v>46299</c:v>
                </c:pt>
                <c:pt idx="4">
                  <c:v>46300</c:v>
                </c:pt>
                <c:pt idx="5">
                  <c:v>46301</c:v>
                </c:pt>
                <c:pt idx="6">
                  <c:v>46302</c:v>
                </c:pt>
                <c:pt idx="7">
                  <c:v>46303</c:v>
                </c:pt>
                <c:pt idx="8">
                  <c:v>46304</c:v>
                </c:pt>
                <c:pt idx="9">
                  <c:v>46305</c:v>
                </c:pt>
                <c:pt idx="10">
                  <c:v>46306</c:v>
                </c:pt>
                <c:pt idx="11">
                  <c:v>46307</c:v>
                </c:pt>
                <c:pt idx="12">
                  <c:v>46308</c:v>
                </c:pt>
                <c:pt idx="13">
                  <c:v>46309</c:v>
                </c:pt>
                <c:pt idx="14">
                  <c:v>46310</c:v>
                </c:pt>
                <c:pt idx="15">
                  <c:v>46311</c:v>
                </c:pt>
                <c:pt idx="16">
                  <c:v>46312</c:v>
                </c:pt>
                <c:pt idx="17">
                  <c:v>46313</c:v>
                </c:pt>
                <c:pt idx="18">
                  <c:v>46314</c:v>
                </c:pt>
                <c:pt idx="19">
                  <c:v>46315</c:v>
                </c:pt>
                <c:pt idx="20">
                  <c:v>46316</c:v>
                </c:pt>
                <c:pt idx="21">
                  <c:v>46317</c:v>
                </c:pt>
                <c:pt idx="22">
                  <c:v>46318</c:v>
                </c:pt>
                <c:pt idx="23">
                  <c:v>46319</c:v>
                </c:pt>
                <c:pt idx="24">
                  <c:v>46320</c:v>
                </c:pt>
                <c:pt idx="25">
                  <c:v>46321</c:v>
                </c:pt>
                <c:pt idx="26">
                  <c:v>46322</c:v>
                </c:pt>
                <c:pt idx="27">
                  <c:v>46323</c:v>
                </c:pt>
                <c:pt idx="28">
                  <c:v>46324</c:v>
                </c:pt>
                <c:pt idx="29">
                  <c:v>46325</c:v>
                </c:pt>
                <c:pt idx="30">
                  <c:v>46326</c:v>
                </c:pt>
                <c:pt idx="31">
                  <c:v>46327</c:v>
                </c:pt>
                <c:pt idx="32">
                  <c:v>46328</c:v>
                </c:pt>
                <c:pt idx="33">
                  <c:v>46329</c:v>
                </c:pt>
                <c:pt idx="34">
                  <c:v>46330</c:v>
                </c:pt>
                <c:pt idx="35">
                  <c:v>46331</c:v>
                </c:pt>
                <c:pt idx="36">
                  <c:v>46332</c:v>
                </c:pt>
                <c:pt idx="37">
                  <c:v>46333</c:v>
                </c:pt>
                <c:pt idx="38">
                  <c:v>46334</c:v>
                </c:pt>
                <c:pt idx="39">
                  <c:v>46335</c:v>
                </c:pt>
                <c:pt idx="40">
                  <c:v>46336</c:v>
                </c:pt>
                <c:pt idx="41">
                  <c:v>46337</c:v>
                </c:pt>
                <c:pt idx="42">
                  <c:v>46338</c:v>
                </c:pt>
                <c:pt idx="43">
                  <c:v>46339</c:v>
                </c:pt>
                <c:pt idx="44">
                  <c:v>46340</c:v>
                </c:pt>
                <c:pt idx="45">
                  <c:v>46341</c:v>
                </c:pt>
                <c:pt idx="46">
                  <c:v>46342</c:v>
                </c:pt>
                <c:pt idx="47">
                  <c:v>46343</c:v>
                </c:pt>
                <c:pt idx="48">
                  <c:v>46344</c:v>
                </c:pt>
                <c:pt idx="49">
                  <c:v>46345</c:v>
                </c:pt>
                <c:pt idx="50">
                  <c:v>46346</c:v>
                </c:pt>
                <c:pt idx="51">
                  <c:v>46347</c:v>
                </c:pt>
                <c:pt idx="52">
                  <c:v>46348</c:v>
                </c:pt>
                <c:pt idx="53">
                  <c:v>46349</c:v>
                </c:pt>
                <c:pt idx="54">
                  <c:v>46350</c:v>
                </c:pt>
                <c:pt idx="55">
                  <c:v>46351</c:v>
                </c:pt>
                <c:pt idx="56">
                  <c:v>46352</c:v>
                </c:pt>
                <c:pt idx="57">
                  <c:v>46353</c:v>
                </c:pt>
                <c:pt idx="58">
                  <c:v>46354</c:v>
                </c:pt>
                <c:pt idx="59">
                  <c:v>46355</c:v>
                </c:pt>
                <c:pt idx="60">
                  <c:v>46356</c:v>
                </c:pt>
                <c:pt idx="61">
                  <c:v>46357</c:v>
                </c:pt>
                <c:pt idx="62">
                  <c:v>46358</c:v>
                </c:pt>
                <c:pt idx="63">
                  <c:v>46359</c:v>
                </c:pt>
                <c:pt idx="64">
                  <c:v>46360</c:v>
                </c:pt>
                <c:pt idx="65">
                  <c:v>46361</c:v>
                </c:pt>
                <c:pt idx="66">
                  <c:v>46362</c:v>
                </c:pt>
                <c:pt idx="67">
                  <c:v>46363</c:v>
                </c:pt>
                <c:pt idx="68">
                  <c:v>46364</c:v>
                </c:pt>
                <c:pt idx="69">
                  <c:v>46365</c:v>
                </c:pt>
                <c:pt idx="70">
                  <c:v>46366</c:v>
                </c:pt>
                <c:pt idx="71">
                  <c:v>46367</c:v>
                </c:pt>
                <c:pt idx="72">
                  <c:v>46368</c:v>
                </c:pt>
                <c:pt idx="73">
                  <c:v>46369</c:v>
                </c:pt>
                <c:pt idx="74">
                  <c:v>46370</c:v>
                </c:pt>
                <c:pt idx="75">
                  <c:v>46371</c:v>
                </c:pt>
                <c:pt idx="76">
                  <c:v>46372</c:v>
                </c:pt>
                <c:pt idx="77">
                  <c:v>46373</c:v>
                </c:pt>
                <c:pt idx="78">
                  <c:v>46374</c:v>
                </c:pt>
                <c:pt idx="79">
                  <c:v>46375</c:v>
                </c:pt>
                <c:pt idx="80">
                  <c:v>46376</c:v>
                </c:pt>
                <c:pt idx="81">
                  <c:v>46377</c:v>
                </c:pt>
                <c:pt idx="82">
                  <c:v>46378</c:v>
                </c:pt>
                <c:pt idx="83">
                  <c:v>46379</c:v>
                </c:pt>
                <c:pt idx="84">
                  <c:v>46380</c:v>
                </c:pt>
                <c:pt idx="85">
                  <c:v>46381</c:v>
                </c:pt>
                <c:pt idx="86">
                  <c:v>46382</c:v>
                </c:pt>
                <c:pt idx="87">
                  <c:v>46383</c:v>
                </c:pt>
                <c:pt idx="88">
                  <c:v>46384</c:v>
                </c:pt>
                <c:pt idx="89">
                  <c:v>46385</c:v>
                </c:pt>
                <c:pt idx="90">
                  <c:v>46386</c:v>
                </c:pt>
                <c:pt idx="91">
                  <c:v>46387</c:v>
                </c:pt>
                <c:pt idx="92">
                  <c:v>46388</c:v>
                </c:pt>
                <c:pt idx="93">
                  <c:v>46389</c:v>
                </c:pt>
                <c:pt idx="94">
                  <c:v>46390</c:v>
                </c:pt>
                <c:pt idx="95">
                  <c:v>46391</c:v>
                </c:pt>
                <c:pt idx="96">
                  <c:v>46392</c:v>
                </c:pt>
                <c:pt idx="97">
                  <c:v>46393</c:v>
                </c:pt>
                <c:pt idx="98">
                  <c:v>46394</c:v>
                </c:pt>
                <c:pt idx="99">
                  <c:v>46395</c:v>
                </c:pt>
                <c:pt idx="100">
                  <c:v>46396</c:v>
                </c:pt>
                <c:pt idx="101">
                  <c:v>46397</c:v>
                </c:pt>
                <c:pt idx="102">
                  <c:v>46398</c:v>
                </c:pt>
                <c:pt idx="103">
                  <c:v>46399</c:v>
                </c:pt>
                <c:pt idx="104">
                  <c:v>46400</c:v>
                </c:pt>
                <c:pt idx="105">
                  <c:v>46401</c:v>
                </c:pt>
                <c:pt idx="106">
                  <c:v>46402</c:v>
                </c:pt>
                <c:pt idx="107">
                  <c:v>46403</c:v>
                </c:pt>
                <c:pt idx="108">
                  <c:v>46404</c:v>
                </c:pt>
                <c:pt idx="109">
                  <c:v>46405</c:v>
                </c:pt>
                <c:pt idx="110">
                  <c:v>46406</c:v>
                </c:pt>
                <c:pt idx="111">
                  <c:v>46407</c:v>
                </c:pt>
                <c:pt idx="112">
                  <c:v>46408</c:v>
                </c:pt>
                <c:pt idx="113">
                  <c:v>46409</c:v>
                </c:pt>
                <c:pt idx="114">
                  <c:v>46410</c:v>
                </c:pt>
                <c:pt idx="115">
                  <c:v>46411</c:v>
                </c:pt>
                <c:pt idx="116">
                  <c:v>46412</c:v>
                </c:pt>
                <c:pt idx="117">
                  <c:v>46413</c:v>
                </c:pt>
                <c:pt idx="118">
                  <c:v>46414</c:v>
                </c:pt>
                <c:pt idx="119">
                  <c:v>46415</c:v>
                </c:pt>
                <c:pt idx="120">
                  <c:v>46416</c:v>
                </c:pt>
                <c:pt idx="121">
                  <c:v>46417</c:v>
                </c:pt>
                <c:pt idx="122">
                  <c:v>46418</c:v>
                </c:pt>
                <c:pt idx="123">
                  <c:v>46419</c:v>
                </c:pt>
                <c:pt idx="124">
                  <c:v>46420</c:v>
                </c:pt>
                <c:pt idx="125">
                  <c:v>46421</c:v>
                </c:pt>
                <c:pt idx="126">
                  <c:v>46422</c:v>
                </c:pt>
                <c:pt idx="127">
                  <c:v>46423</c:v>
                </c:pt>
                <c:pt idx="128">
                  <c:v>46424</c:v>
                </c:pt>
                <c:pt idx="129">
                  <c:v>46425</c:v>
                </c:pt>
                <c:pt idx="130">
                  <c:v>46426</c:v>
                </c:pt>
                <c:pt idx="131">
                  <c:v>46427</c:v>
                </c:pt>
                <c:pt idx="132">
                  <c:v>46428</c:v>
                </c:pt>
                <c:pt idx="133">
                  <c:v>46429</c:v>
                </c:pt>
                <c:pt idx="134">
                  <c:v>46430</c:v>
                </c:pt>
                <c:pt idx="135">
                  <c:v>46431</c:v>
                </c:pt>
                <c:pt idx="136">
                  <c:v>46432</c:v>
                </c:pt>
                <c:pt idx="137">
                  <c:v>46433</c:v>
                </c:pt>
                <c:pt idx="138">
                  <c:v>46434</c:v>
                </c:pt>
                <c:pt idx="139">
                  <c:v>46435</c:v>
                </c:pt>
                <c:pt idx="140">
                  <c:v>46436</c:v>
                </c:pt>
                <c:pt idx="141">
                  <c:v>46437</c:v>
                </c:pt>
                <c:pt idx="142">
                  <c:v>46438</c:v>
                </c:pt>
                <c:pt idx="143">
                  <c:v>46439</c:v>
                </c:pt>
                <c:pt idx="144">
                  <c:v>46440</c:v>
                </c:pt>
                <c:pt idx="145">
                  <c:v>46441</c:v>
                </c:pt>
                <c:pt idx="146">
                  <c:v>46442</c:v>
                </c:pt>
                <c:pt idx="147">
                  <c:v>46443</c:v>
                </c:pt>
                <c:pt idx="148">
                  <c:v>46444</c:v>
                </c:pt>
                <c:pt idx="149">
                  <c:v>46445</c:v>
                </c:pt>
                <c:pt idx="150">
                  <c:v>46446</c:v>
                </c:pt>
                <c:pt idx="151">
                  <c:v>46447</c:v>
                </c:pt>
                <c:pt idx="152">
                  <c:v>46448</c:v>
                </c:pt>
                <c:pt idx="153">
                  <c:v>46449</c:v>
                </c:pt>
                <c:pt idx="154">
                  <c:v>46450</c:v>
                </c:pt>
                <c:pt idx="155">
                  <c:v>46451</c:v>
                </c:pt>
                <c:pt idx="156">
                  <c:v>46452</c:v>
                </c:pt>
                <c:pt idx="157">
                  <c:v>46453</c:v>
                </c:pt>
                <c:pt idx="158">
                  <c:v>46454</c:v>
                </c:pt>
                <c:pt idx="159">
                  <c:v>46455</c:v>
                </c:pt>
                <c:pt idx="160">
                  <c:v>46456</c:v>
                </c:pt>
                <c:pt idx="161">
                  <c:v>46457</c:v>
                </c:pt>
                <c:pt idx="162">
                  <c:v>46458</c:v>
                </c:pt>
                <c:pt idx="163">
                  <c:v>46459</c:v>
                </c:pt>
                <c:pt idx="164">
                  <c:v>46460</c:v>
                </c:pt>
                <c:pt idx="165">
                  <c:v>46461</c:v>
                </c:pt>
                <c:pt idx="166">
                  <c:v>46462</c:v>
                </c:pt>
                <c:pt idx="167">
                  <c:v>46463</c:v>
                </c:pt>
                <c:pt idx="168">
                  <c:v>46464</c:v>
                </c:pt>
                <c:pt idx="169">
                  <c:v>46465</c:v>
                </c:pt>
                <c:pt idx="170">
                  <c:v>46466</c:v>
                </c:pt>
                <c:pt idx="171">
                  <c:v>46467</c:v>
                </c:pt>
                <c:pt idx="172">
                  <c:v>46468</c:v>
                </c:pt>
                <c:pt idx="173">
                  <c:v>46469</c:v>
                </c:pt>
                <c:pt idx="174">
                  <c:v>46470</c:v>
                </c:pt>
                <c:pt idx="175">
                  <c:v>46471</c:v>
                </c:pt>
                <c:pt idx="176">
                  <c:v>46472</c:v>
                </c:pt>
                <c:pt idx="177">
                  <c:v>46473</c:v>
                </c:pt>
                <c:pt idx="178">
                  <c:v>46474</c:v>
                </c:pt>
                <c:pt idx="179">
                  <c:v>46475</c:v>
                </c:pt>
                <c:pt idx="180">
                  <c:v>46476</c:v>
                </c:pt>
                <c:pt idx="181">
                  <c:v>46477</c:v>
                </c:pt>
              </c:numCache>
            </c:numRef>
          </c:cat>
          <c:val>
            <c:numRef>
              <c:f>'Scenario 2 fig 16 tab 12-14'!$D$2:$D$183</c:f>
              <c:numCache>
                <c:formatCode>0.00</c:formatCode>
                <c:ptCount val="182"/>
                <c:pt idx="0">
                  <c:v>80</c:v>
                </c:pt>
                <c:pt idx="1">
                  <c:v>76.17</c:v>
                </c:pt>
                <c:pt idx="2">
                  <c:v>77.55</c:v>
                </c:pt>
                <c:pt idx="3">
                  <c:v>69.8</c:v>
                </c:pt>
                <c:pt idx="4">
                  <c:v>71.53</c:v>
                </c:pt>
                <c:pt idx="5">
                  <c:v>74.22</c:v>
                </c:pt>
                <c:pt idx="6">
                  <c:v>78.7</c:v>
                </c:pt>
                <c:pt idx="7">
                  <c:v>79.38</c:v>
                </c:pt>
                <c:pt idx="8">
                  <c:v>79.930000000000007</c:v>
                </c:pt>
                <c:pt idx="9">
                  <c:v>79.14</c:v>
                </c:pt>
                <c:pt idx="10">
                  <c:v>78.89</c:v>
                </c:pt>
                <c:pt idx="11">
                  <c:v>79.95</c:v>
                </c:pt>
                <c:pt idx="12">
                  <c:v>79.63</c:v>
                </c:pt>
                <c:pt idx="13">
                  <c:v>79.290000000000006</c:v>
                </c:pt>
                <c:pt idx="14">
                  <c:v>73.39</c:v>
                </c:pt>
                <c:pt idx="15">
                  <c:v>78.69</c:v>
                </c:pt>
                <c:pt idx="16">
                  <c:v>75.459999999999994</c:v>
                </c:pt>
                <c:pt idx="17">
                  <c:v>71.849999999999994</c:v>
                </c:pt>
                <c:pt idx="18">
                  <c:v>76</c:v>
                </c:pt>
                <c:pt idx="19">
                  <c:v>74.47</c:v>
                </c:pt>
                <c:pt idx="20">
                  <c:v>79.459999999999994</c:v>
                </c:pt>
                <c:pt idx="21">
                  <c:v>78.8</c:v>
                </c:pt>
                <c:pt idx="22">
                  <c:v>80.87</c:v>
                </c:pt>
                <c:pt idx="23">
                  <c:v>78.900000000000006</c:v>
                </c:pt>
                <c:pt idx="24">
                  <c:v>79.400000000000006</c:v>
                </c:pt>
                <c:pt idx="25">
                  <c:v>76.3</c:v>
                </c:pt>
                <c:pt idx="26">
                  <c:v>79.08</c:v>
                </c:pt>
                <c:pt idx="27">
                  <c:v>78.58</c:v>
                </c:pt>
                <c:pt idx="28">
                  <c:v>72.45</c:v>
                </c:pt>
                <c:pt idx="29">
                  <c:v>73.430000000000007</c:v>
                </c:pt>
                <c:pt idx="30">
                  <c:v>44.7</c:v>
                </c:pt>
                <c:pt idx="31">
                  <c:v>78.319999999999993</c:v>
                </c:pt>
                <c:pt idx="32">
                  <c:v>78.63</c:v>
                </c:pt>
                <c:pt idx="33">
                  <c:v>73.22</c:v>
                </c:pt>
                <c:pt idx="34">
                  <c:v>75.2</c:v>
                </c:pt>
                <c:pt idx="35">
                  <c:v>76.52</c:v>
                </c:pt>
                <c:pt idx="36">
                  <c:v>74.73</c:v>
                </c:pt>
                <c:pt idx="37">
                  <c:v>75.11</c:v>
                </c:pt>
                <c:pt idx="38">
                  <c:v>74.33</c:v>
                </c:pt>
                <c:pt idx="39">
                  <c:v>73.78</c:v>
                </c:pt>
                <c:pt idx="40">
                  <c:v>74.459999999999994</c:v>
                </c:pt>
                <c:pt idx="41">
                  <c:v>77.89</c:v>
                </c:pt>
                <c:pt idx="42">
                  <c:v>75.77</c:v>
                </c:pt>
                <c:pt idx="43">
                  <c:v>75.150000000000006</c:v>
                </c:pt>
                <c:pt idx="44">
                  <c:v>76.89</c:v>
                </c:pt>
                <c:pt idx="45">
                  <c:v>77.81</c:v>
                </c:pt>
                <c:pt idx="46">
                  <c:v>78.11</c:v>
                </c:pt>
                <c:pt idx="47">
                  <c:v>75.91</c:v>
                </c:pt>
                <c:pt idx="48">
                  <c:v>74.73</c:v>
                </c:pt>
                <c:pt idx="49">
                  <c:v>78</c:v>
                </c:pt>
                <c:pt idx="50">
                  <c:v>80.569999999999993</c:v>
                </c:pt>
                <c:pt idx="51">
                  <c:v>77.819999999999993</c:v>
                </c:pt>
                <c:pt idx="52">
                  <c:v>74.75</c:v>
                </c:pt>
                <c:pt idx="53">
                  <c:v>77.42</c:v>
                </c:pt>
                <c:pt idx="54">
                  <c:v>77.64</c:v>
                </c:pt>
                <c:pt idx="55">
                  <c:v>73.38</c:v>
                </c:pt>
                <c:pt idx="56">
                  <c:v>72.47</c:v>
                </c:pt>
                <c:pt idx="57">
                  <c:v>71.040000000000006</c:v>
                </c:pt>
                <c:pt idx="58">
                  <c:v>71.459999999999994</c:v>
                </c:pt>
                <c:pt idx="59">
                  <c:v>66.760000000000005</c:v>
                </c:pt>
                <c:pt idx="60">
                  <c:v>69.459999999999994</c:v>
                </c:pt>
                <c:pt idx="61">
                  <c:v>70.75</c:v>
                </c:pt>
                <c:pt idx="62">
                  <c:v>71.37</c:v>
                </c:pt>
                <c:pt idx="63">
                  <c:v>73.010000000000005</c:v>
                </c:pt>
                <c:pt idx="64">
                  <c:v>73.48</c:v>
                </c:pt>
                <c:pt idx="65">
                  <c:v>74.099999999999994</c:v>
                </c:pt>
                <c:pt idx="66">
                  <c:v>77.34</c:v>
                </c:pt>
                <c:pt idx="67">
                  <c:v>73.260000000000005</c:v>
                </c:pt>
                <c:pt idx="68">
                  <c:v>70.11</c:v>
                </c:pt>
                <c:pt idx="69">
                  <c:v>68.459999999999994</c:v>
                </c:pt>
                <c:pt idx="70">
                  <c:v>72.400000000000006</c:v>
                </c:pt>
                <c:pt idx="71">
                  <c:v>72.03</c:v>
                </c:pt>
                <c:pt idx="72">
                  <c:v>71.400000000000006</c:v>
                </c:pt>
                <c:pt idx="73">
                  <c:v>72.53</c:v>
                </c:pt>
                <c:pt idx="74">
                  <c:v>74.13</c:v>
                </c:pt>
                <c:pt idx="75">
                  <c:v>69.180000000000007</c:v>
                </c:pt>
                <c:pt idx="76">
                  <c:v>69.89</c:v>
                </c:pt>
                <c:pt idx="77">
                  <c:v>74.08</c:v>
                </c:pt>
                <c:pt idx="78">
                  <c:v>76.23</c:v>
                </c:pt>
                <c:pt idx="79">
                  <c:v>75.75</c:v>
                </c:pt>
                <c:pt idx="80">
                  <c:v>72.47</c:v>
                </c:pt>
                <c:pt idx="81">
                  <c:v>74.88</c:v>
                </c:pt>
                <c:pt idx="82">
                  <c:v>74.77</c:v>
                </c:pt>
                <c:pt idx="83">
                  <c:v>72.75</c:v>
                </c:pt>
                <c:pt idx="84">
                  <c:v>64.930000000000007</c:v>
                </c:pt>
                <c:pt idx="85">
                  <c:v>64.36</c:v>
                </c:pt>
                <c:pt idx="86">
                  <c:v>64.63</c:v>
                </c:pt>
                <c:pt idx="87">
                  <c:v>66.63</c:v>
                </c:pt>
                <c:pt idx="88">
                  <c:v>74.03</c:v>
                </c:pt>
                <c:pt idx="89">
                  <c:v>74.02</c:v>
                </c:pt>
                <c:pt idx="90">
                  <c:v>75.099999999999994</c:v>
                </c:pt>
                <c:pt idx="91">
                  <c:v>75.56</c:v>
                </c:pt>
                <c:pt idx="92">
                  <c:v>75.599999999999994</c:v>
                </c:pt>
                <c:pt idx="93">
                  <c:v>73.31</c:v>
                </c:pt>
                <c:pt idx="94">
                  <c:v>68.319999999999993</c:v>
                </c:pt>
                <c:pt idx="95">
                  <c:v>66.83</c:v>
                </c:pt>
                <c:pt idx="96">
                  <c:v>64.45</c:v>
                </c:pt>
                <c:pt idx="97">
                  <c:v>68.08</c:v>
                </c:pt>
                <c:pt idx="98">
                  <c:v>68.39</c:v>
                </c:pt>
                <c:pt idx="99">
                  <c:v>71.8</c:v>
                </c:pt>
                <c:pt idx="100">
                  <c:v>74.849999999999994</c:v>
                </c:pt>
                <c:pt idx="101">
                  <c:v>75.3</c:v>
                </c:pt>
                <c:pt idx="102">
                  <c:v>65.05</c:v>
                </c:pt>
                <c:pt idx="103">
                  <c:v>61.78</c:v>
                </c:pt>
                <c:pt idx="104">
                  <c:v>68.180000000000007</c:v>
                </c:pt>
                <c:pt idx="105">
                  <c:v>71.87</c:v>
                </c:pt>
                <c:pt idx="106">
                  <c:v>70.13</c:v>
                </c:pt>
                <c:pt idx="107">
                  <c:v>71.7</c:v>
                </c:pt>
                <c:pt idx="108">
                  <c:v>73.239999999999995</c:v>
                </c:pt>
                <c:pt idx="109">
                  <c:v>69.400000000000006</c:v>
                </c:pt>
                <c:pt idx="110">
                  <c:v>72.819999999999993</c:v>
                </c:pt>
                <c:pt idx="111">
                  <c:v>68.52</c:v>
                </c:pt>
                <c:pt idx="112">
                  <c:v>68.150000000000006</c:v>
                </c:pt>
                <c:pt idx="113">
                  <c:v>67.650000000000006</c:v>
                </c:pt>
                <c:pt idx="114">
                  <c:v>67.25</c:v>
                </c:pt>
                <c:pt idx="115">
                  <c:v>70.180000000000007</c:v>
                </c:pt>
                <c:pt idx="116">
                  <c:v>67.459999999999994</c:v>
                </c:pt>
                <c:pt idx="117">
                  <c:v>67.75</c:v>
                </c:pt>
                <c:pt idx="118">
                  <c:v>68.53</c:v>
                </c:pt>
                <c:pt idx="119">
                  <c:v>69.62</c:v>
                </c:pt>
                <c:pt idx="120">
                  <c:v>70.760000000000005</c:v>
                </c:pt>
                <c:pt idx="121">
                  <c:v>67.25</c:v>
                </c:pt>
                <c:pt idx="122">
                  <c:v>67.73</c:v>
                </c:pt>
                <c:pt idx="123">
                  <c:v>73.11</c:v>
                </c:pt>
                <c:pt idx="124">
                  <c:v>74.58</c:v>
                </c:pt>
                <c:pt idx="125">
                  <c:v>72.5</c:v>
                </c:pt>
                <c:pt idx="126">
                  <c:v>73.52</c:v>
                </c:pt>
                <c:pt idx="127">
                  <c:v>76.09</c:v>
                </c:pt>
                <c:pt idx="128">
                  <c:v>73.52</c:v>
                </c:pt>
                <c:pt idx="129">
                  <c:v>75.349999999999994</c:v>
                </c:pt>
                <c:pt idx="130">
                  <c:v>75.06</c:v>
                </c:pt>
                <c:pt idx="131">
                  <c:v>74.28</c:v>
                </c:pt>
                <c:pt idx="132">
                  <c:v>75.209999999999994</c:v>
                </c:pt>
                <c:pt idx="133">
                  <c:v>74.709999999999994</c:v>
                </c:pt>
                <c:pt idx="134">
                  <c:v>76.89</c:v>
                </c:pt>
                <c:pt idx="135">
                  <c:v>77.069999999999993</c:v>
                </c:pt>
                <c:pt idx="136">
                  <c:v>77.099999999999994</c:v>
                </c:pt>
                <c:pt idx="137">
                  <c:v>76.430000000000007</c:v>
                </c:pt>
                <c:pt idx="138">
                  <c:v>71.33</c:v>
                </c:pt>
                <c:pt idx="139">
                  <c:v>68.72</c:v>
                </c:pt>
                <c:pt idx="140">
                  <c:v>68.77</c:v>
                </c:pt>
                <c:pt idx="141">
                  <c:v>72.28</c:v>
                </c:pt>
                <c:pt idx="142">
                  <c:v>71.66</c:v>
                </c:pt>
                <c:pt idx="143">
                  <c:v>73.88</c:v>
                </c:pt>
                <c:pt idx="144">
                  <c:v>74.12</c:v>
                </c:pt>
                <c:pt idx="145">
                  <c:v>72.09</c:v>
                </c:pt>
                <c:pt idx="146">
                  <c:v>72.61</c:v>
                </c:pt>
                <c:pt idx="147">
                  <c:v>74.42</c:v>
                </c:pt>
                <c:pt idx="148">
                  <c:v>78.12</c:v>
                </c:pt>
                <c:pt idx="149">
                  <c:v>77.56</c:v>
                </c:pt>
                <c:pt idx="150">
                  <c:v>78.67</c:v>
                </c:pt>
                <c:pt idx="151">
                  <c:v>78.010000000000005</c:v>
                </c:pt>
                <c:pt idx="152">
                  <c:v>76</c:v>
                </c:pt>
                <c:pt idx="153">
                  <c:v>75.349999999999994</c:v>
                </c:pt>
                <c:pt idx="154">
                  <c:v>73.59</c:v>
                </c:pt>
                <c:pt idx="155">
                  <c:v>76.64</c:v>
                </c:pt>
                <c:pt idx="156">
                  <c:v>78.58</c:v>
                </c:pt>
                <c:pt idx="157">
                  <c:v>78.86</c:v>
                </c:pt>
                <c:pt idx="158">
                  <c:v>77.319999999999993</c:v>
                </c:pt>
                <c:pt idx="159">
                  <c:v>79.88</c:v>
                </c:pt>
                <c:pt idx="160">
                  <c:v>80.08</c:v>
                </c:pt>
                <c:pt idx="161">
                  <c:v>80.7</c:v>
                </c:pt>
                <c:pt idx="162">
                  <c:v>80.900000000000006</c:v>
                </c:pt>
                <c:pt idx="163">
                  <c:v>80.040000000000006</c:v>
                </c:pt>
                <c:pt idx="164">
                  <c:v>80.599999999999994</c:v>
                </c:pt>
                <c:pt idx="165">
                  <c:v>81.88</c:v>
                </c:pt>
                <c:pt idx="166">
                  <c:v>77.72</c:v>
                </c:pt>
                <c:pt idx="167">
                  <c:v>77.239999999999995</c:v>
                </c:pt>
                <c:pt idx="168">
                  <c:v>78.709999999999994</c:v>
                </c:pt>
                <c:pt idx="169">
                  <c:v>77.42</c:v>
                </c:pt>
                <c:pt idx="170">
                  <c:v>70.989999999999995</c:v>
                </c:pt>
                <c:pt idx="171">
                  <c:v>69</c:v>
                </c:pt>
                <c:pt idx="172">
                  <c:v>71.62</c:v>
                </c:pt>
                <c:pt idx="173">
                  <c:v>72.7</c:v>
                </c:pt>
                <c:pt idx="174">
                  <c:v>73.72</c:v>
                </c:pt>
                <c:pt idx="175">
                  <c:v>77.22</c:v>
                </c:pt>
                <c:pt idx="176">
                  <c:v>76.38</c:v>
                </c:pt>
                <c:pt idx="177">
                  <c:v>67.510000000000005</c:v>
                </c:pt>
                <c:pt idx="178">
                  <c:v>62.85</c:v>
                </c:pt>
                <c:pt idx="179">
                  <c:v>67.709999999999994</c:v>
                </c:pt>
                <c:pt idx="180">
                  <c:v>66.09</c:v>
                </c:pt>
                <c:pt idx="181">
                  <c:v>73.12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AE-426A-B166-48BD36F54286}"/>
            </c:ext>
          </c:extLst>
        </c:ser>
        <c:ser>
          <c:idx val="1"/>
          <c:order val="1"/>
          <c:tx>
            <c:strRef>
              <c:f>'Scenario 2 fig 16 tab 12-14'!$E$1</c:f>
              <c:strCache>
                <c:ptCount val="1"/>
                <c:pt idx="0">
                  <c:v>Norway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'Scenario 2 fig 16 tab 12-14'!$B$2:$B$183</c:f>
              <c:numCache>
                <c:formatCode>d\-mmm</c:formatCode>
                <c:ptCount val="182"/>
                <c:pt idx="0">
                  <c:v>46296</c:v>
                </c:pt>
                <c:pt idx="1">
                  <c:v>46297</c:v>
                </c:pt>
                <c:pt idx="2">
                  <c:v>46298</c:v>
                </c:pt>
                <c:pt idx="3">
                  <c:v>46299</c:v>
                </c:pt>
                <c:pt idx="4">
                  <c:v>46300</c:v>
                </c:pt>
                <c:pt idx="5">
                  <c:v>46301</c:v>
                </c:pt>
                <c:pt idx="6">
                  <c:v>46302</c:v>
                </c:pt>
                <c:pt idx="7">
                  <c:v>46303</c:v>
                </c:pt>
                <c:pt idx="8">
                  <c:v>46304</c:v>
                </c:pt>
                <c:pt idx="9">
                  <c:v>46305</c:v>
                </c:pt>
                <c:pt idx="10">
                  <c:v>46306</c:v>
                </c:pt>
                <c:pt idx="11">
                  <c:v>46307</c:v>
                </c:pt>
                <c:pt idx="12">
                  <c:v>46308</c:v>
                </c:pt>
                <c:pt idx="13">
                  <c:v>46309</c:v>
                </c:pt>
                <c:pt idx="14">
                  <c:v>46310</c:v>
                </c:pt>
                <c:pt idx="15">
                  <c:v>46311</c:v>
                </c:pt>
                <c:pt idx="16">
                  <c:v>46312</c:v>
                </c:pt>
                <c:pt idx="17">
                  <c:v>46313</c:v>
                </c:pt>
                <c:pt idx="18">
                  <c:v>46314</c:v>
                </c:pt>
                <c:pt idx="19">
                  <c:v>46315</c:v>
                </c:pt>
                <c:pt idx="20">
                  <c:v>46316</c:v>
                </c:pt>
                <c:pt idx="21">
                  <c:v>46317</c:v>
                </c:pt>
                <c:pt idx="22">
                  <c:v>46318</c:v>
                </c:pt>
                <c:pt idx="23">
                  <c:v>46319</c:v>
                </c:pt>
                <c:pt idx="24">
                  <c:v>46320</c:v>
                </c:pt>
                <c:pt idx="25">
                  <c:v>46321</c:v>
                </c:pt>
                <c:pt idx="26">
                  <c:v>46322</c:v>
                </c:pt>
                <c:pt idx="27">
                  <c:v>46323</c:v>
                </c:pt>
                <c:pt idx="28">
                  <c:v>46324</c:v>
                </c:pt>
                <c:pt idx="29">
                  <c:v>46325</c:v>
                </c:pt>
                <c:pt idx="30">
                  <c:v>46326</c:v>
                </c:pt>
                <c:pt idx="31">
                  <c:v>46327</c:v>
                </c:pt>
                <c:pt idx="32">
                  <c:v>46328</c:v>
                </c:pt>
                <c:pt idx="33">
                  <c:v>46329</c:v>
                </c:pt>
                <c:pt idx="34">
                  <c:v>46330</c:v>
                </c:pt>
                <c:pt idx="35">
                  <c:v>46331</c:v>
                </c:pt>
                <c:pt idx="36">
                  <c:v>46332</c:v>
                </c:pt>
                <c:pt idx="37">
                  <c:v>46333</c:v>
                </c:pt>
                <c:pt idx="38">
                  <c:v>46334</c:v>
                </c:pt>
                <c:pt idx="39">
                  <c:v>46335</c:v>
                </c:pt>
                <c:pt idx="40">
                  <c:v>46336</c:v>
                </c:pt>
                <c:pt idx="41">
                  <c:v>46337</c:v>
                </c:pt>
                <c:pt idx="42">
                  <c:v>46338</c:v>
                </c:pt>
                <c:pt idx="43">
                  <c:v>46339</c:v>
                </c:pt>
                <c:pt idx="44">
                  <c:v>46340</c:v>
                </c:pt>
                <c:pt idx="45">
                  <c:v>46341</c:v>
                </c:pt>
                <c:pt idx="46">
                  <c:v>46342</c:v>
                </c:pt>
                <c:pt idx="47">
                  <c:v>46343</c:v>
                </c:pt>
                <c:pt idx="48">
                  <c:v>46344</c:v>
                </c:pt>
                <c:pt idx="49">
                  <c:v>46345</c:v>
                </c:pt>
                <c:pt idx="50">
                  <c:v>46346</c:v>
                </c:pt>
                <c:pt idx="51">
                  <c:v>46347</c:v>
                </c:pt>
                <c:pt idx="52">
                  <c:v>46348</c:v>
                </c:pt>
                <c:pt idx="53">
                  <c:v>46349</c:v>
                </c:pt>
                <c:pt idx="54">
                  <c:v>46350</c:v>
                </c:pt>
                <c:pt idx="55">
                  <c:v>46351</c:v>
                </c:pt>
                <c:pt idx="56">
                  <c:v>46352</c:v>
                </c:pt>
                <c:pt idx="57">
                  <c:v>46353</c:v>
                </c:pt>
                <c:pt idx="58">
                  <c:v>46354</c:v>
                </c:pt>
                <c:pt idx="59">
                  <c:v>46355</c:v>
                </c:pt>
                <c:pt idx="60">
                  <c:v>46356</c:v>
                </c:pt>
                <c:pt idx="61">
                  <c:v>46357</c:v>
                </c:pt>
                <c:pt idx="62">
                  <c:v>46358</c:v>
                </c:pt>
                <c:pt idx="63">
                  <c:v>46359</c:v>
                </c:pt>
                <c:pt idx="64">
                  <c:v>46360</c:v>
                </c:pt>
                <c:pt idx="65">
                  <c:v>46361</c:v>
                </c:pt>
                <c:pt idx="66">
                  <c:v>46362</c:v>
                </c:pt>
                <c:pt idx="67">
                  <c:v>46363</c:v>
                </c:pt>
                <c:pt idx="68">
                  <c:v>46364</c:v>
                </c:pt>
                <c:pt idx="69">
                  <c:v>46365</c:v>
                </c:pt>
                <c:pt idx="70">
                  <c:v>46366</c:v>
                </c:pt>
                <c:pt idx="71">
                  <c:v>46367</c:v>
                </c:pt>
                <c:pt idx="72">
                  <c:v>46368</c:v>
                </c:pt>
                <c:pt idx="73">
                  <c:v>46369</c:v>
                </c:pt>
                <c:pt idx="74">
                  <c:v>46370</c:v>
                </c:pt>
                <c:pt idx="75">
                  <c:v>46371</c:v>
                </c:pt>
                <c:pt idx="76">
                  <c:v>46372</c:v>
                </c:pt>
                <c:pt idx="77">
                  <c:v>46373</c:v>
                </c:pt>
                <c:pt idx="78">
                  <c:v>46374</c:v>
                </c:pt>
                <c:pt idx="79">
                  <c:v>46375</c:v>
                </c:pt>
                <c:pt idx="80">
                  <c:v>46376</c:v>
                </c:pt>
                <c:pt idx="81">
                  <c:v>46377</c:v>
                </c:pt>
                <c:pt idx="82">
                  <c:v>46378</c:v>
                </c:pt>
                <c:pt idx="83">
                  <c:v>46379</c:v>
                </c:pt>
                <c:pt idx="84">
                  <c:v>46380</c:v>
                </c:pt>
                <c:pt idx="85">
                  <c:v>46381</c:v>
                </c:pt>
                <c:pt idx="86">
                  <c:v>46382</c:v>
                </c:pt>
                <c:pt idx="87">
                  <c:v>46383</c:v>
                </c:pt>
                <c:pt idx="88">
                  <c:v>46384</c:v>
                </c:pt>
                <c:pt idx="89">
                  <c:v>46385</c:v>
                </c:pt>
                <c:pt idx="90">
                  <c:v>46386</c:v>
                </c:pt>
                <c:pt idx="91">
                  <c:v>46387</c:v>
                </c:pt>
                <c:pt idx="92">
                  <c:v>46388</c:v>
                </c:pt>
                <c:pt idx="93">
                  <c:v>46389</c:v>
                </c:pt>
                <c:pt idx="94">
                  <c:v>46390</c:v>
                </c:pt>
                <c:pt idx="95">
                  <c:v>46391</c:v>
                </c:pt>
                <c:pt idx="96">
                  <c:v>46392</c:v>
                </c:pt>
                <c:pt idx="97">
                  <c:v>46393</c:v>
                </c:pt>
                <c:pt idx="98">
                  <c:v>46394</c:v>
                </c:pt>
                <c:pt idx="99">
                  <c:v>46395</c:v>
                </c:pt>
                <c:pt idx="100">
                  <c:v>46396</c:v>
                </c:pt>
                <c:pt idx="101">
                  <c:v>46397</c:v>
                </c:pt>
                <c:pt idx="102">
                  <c:v>46398</c:v>
                </c:pt>
                <c:pt idx="103">
                  <c:v>46399</c:v>
                </c:pt>
                <c:pt idx="104">
                  <c:v>46400</c:v>
                </c:pt>
                <c:pt idx="105">
                  <c:v>46401</c:v>
                </c:pt>
                <c:pt idx="106">
                  <c:v>46402</c:v>
                </c:pt>
                <c:pt idx="107">
                  <c:v>46403</c:v>
                </c:pt>
                <c:pt idx="108">
                  <c:v>46404</c:v>
                </c:pt>
                <c:pt idx="109">
                  <c:v>46405</c:v>
                </c:pt>
                <c:pt idx="110">
                  <c:v>46406</c:v>
                </c:pt>
                <c:pt idx="111">
                  <c:v>46407</c:v>
                </c:pt>
                <c:pt idx="112">
                  <c:v>46408</c:v>
                </c:pt>
                <c:pt idx="113">
                  <c:v>46409</c:v>
                </c:pt>
                <c:pt idx="114">
                  <c:v>46410</c:v>
                </c:pt>
                <c:pt idx="115">
                  <c:v>46411</c:v>
                </c:pt>
                <c:pt idx="116">
                  <c:v>46412</c:v>
                </c:pt>
                <c:pt idx="117">
                  <c:v>46413</c:v>
                </c:pt>
                <c:pt idx="118">
                  <c:v>46414</c:v>
                </c:pt>
                <c:pt idx="119">
                  <c:v>46415</c:v>
                </c:pt>
                <c:pt idx="120">
                  <c:v>46416</c:v>
                </c:pt>
                <c:pt idx="121">
                  <c:v>46417</c:v>
                </c:pt>
                <c:pt idx="122">
                  <c:v>46418</c:v>
                </c:pt>
                <c:pt idx="123">
                  <c:v>46419</c:v>
                </c:pt>
                <c:pt idx="124">
                  <c:v>46420</c:v>
                </c:pt>
                <c:pt idx="125">
                  <c:v>46421</c:v>
                </c:pt>
                <c:pt idx="126">
                  <c:v>46422</c:v>
                </c:pt>
                <c:pt idx="127">
                  <c:v>46423</c:v>
                </c:pt>
                <c:pt idx="128">
                  <c:v>46424</c:v>
                </c:pt>
                <c:pt idx="129">
                  <c:v>46425</c:v>
                </c:pt>
                <c:pt idx="130">
                  <c:v>46426</c:v>
                </c:pt>
                <c:pt idx="131">
                  <c:v>46427</c:v>
                </c:pt>
                <c:pt idx="132">
                  <c:v>46428</c:v>
                </c:pt>
                <c:pt idx="133">
                  <c:v>46429</c:v>
                </c:pt>
                <c:pt idx="134">
                  <c:v>46430</c:v>
                </c:pt>
                <c:pt idx="135">
                  <c:v>46431</c:v>
                </c:pt>
                <c:pt idx="136">
                  <c:v>46432</c:v>
                </c:pt>
                <c:pt idx="137">
                  <c:v>46433</c:v>
                </c:pt>
                <c:pt idx="138">
                  <c:v>46434</c:v>
                </c:pt>
                <c:pt idx="139">
                  <c:v>46435</c:v>
                </c:pt>
                <c:pt idx="140">
                  <c:v>46436</c:v>
                </c:pt>
                <c:pt idx="141">
                  <c:v>46437</c:v>
                </c:pt>
                <c:pt idx="142">
                  <c:v>46438</c:v>
                </c:pt>
                <c:pt idx="143">
                  <c:v>46439</c:v>
                </c:pt>
                <c:pt idx="144">
                  <c:v>46440</c:v>
                </c:pt>
                <c:pt idx="145">
                  <c:v>46441</c:v>
                </c:pt>
                <c:pt idx="146">
                  <c:v>46442</c:v>
                </c:pt>
                <c:pt idx="147">
                  <c:v>46443</c:v>
                </c:pt>
                <c:pt idx="148">
                  <c:v>46444</c:v>
                </c:pt>
                <c:pt idx="149">
                  <c:v>46445</c:v>
                </c:pt>
                <c:pt idx="150">
                  <c:v>46446</c:v>
                </c:pt>
                <c:pt idx="151">
                  <c:v>46447</c:v>
                </c:pt>
                <c:pt idx="152">
                  <c:v>46448</c:v>
                </c:pt>
                <c:pt idx="153">
                  <c:v>46449</c:v>
                </c:pt>
                <c:pt idx="154">
                  <c:v>46450</c:v>
                </c:pt>
                <c:pt idx="155">
                  <c:v>46451</c:v>
                </c:pt>
                <c:pt idx="156">
                  <c:v>46452</c:v>
                </c:pt>
                <c:pt idx="157">
                  <c:v>46453</c:v>
                </c:pt>
                <c:pt idx="158">
                  <c:v>46454</c:v>
                </c:pt>
                <c:pt idx="159">
                  <c:v>46455</c:v>
                </c:pt>
                <c:pt idx="160">
                  <c:v>46456</c:v>
                </c:pt>
                <c:pt idx="161">
                  <c:v>46457</c:v>
                </c:pt>
                <c:pt idx="162">
                  <c:v>46458</c:v>
                </c:pt>
                <c:pt idx="163">
                  <c:v>46459</c:v>
                </c:pt>
                <c:pt idx="164">
                  <c:v>46460</c:v>
                </c:pt>
                <c:pt idx="165">
                  <c:v>46461</c:v>
                </c:pt>
                <c:pt idx="166">
                  <c:v>46462</c:v>
                </c:pt>
                <c:pt idx="167">
                  <c:v>46463</c:v>
                </c:pt>
                <c:pt idx="168">
                  <c:v>46464</c:v>
                </c:pt>
                <c:pt idx="169">
                  <c:v>46465</c:v>
                </c:pt>
                <c:pt idx="170">
                  <c:v>46466</c:v>
                </c:pt>
                <c:pt idx="171">
                  <c:v>46467</c:v>
                </c:pt>
                <c:pt idx="172">
                  <c:v>46468</c:v>
                </c:pt>
                <c:pt idx="173">
                  <c:v>46469</c:v>
                </c:pt>
                <c:pt idx="174">
                  <c:v>46470</c:v>
                </c:pt>
                <c:pt idx="175">
                  <c:v>46471</c:v>
                </c:pt>
                <c:pt idx="176">
                  <c:v>46472</c:v>
                </c:pt>
                <c:pt idx="177">
                  <c:v>46473</c:v>
                </c:pt>
                <c:pt idx="178">
                  <c:v>46474</c:v>
                </c:pt>
                <c:pt idx="179">
                  <c:v>46475</c:v>
                </c:pt>
                <c:pt idx="180">
                  <c:v>46476</c:v>
                </c:pt>
                <c:pt idx="181">
                  <c:v>46477</c:v>
                </c:pt>
              </c:numCache>
            </c:numRef>
          </c:cat>
          <c:val>
            <c:numRef>
              <c:f>'Scenario 2 fig 16 tab 12-14'!$E$2:$E$183</c:f>
              <c:numCache>
                <c:formatCode>0.00</c:formatCode>
                <c:ptCount val="182"/>
                <c:pt idx="0">
                  <c:v>30.46</c:v>
                </c:pt>
                <c:pt idx="1">
                  <c:v>64.73</c:v>
                </c:pt>
                <c:pt idx="2">
                  <c:v>77.02</c:v>
                </c:pt>
                <c:pt idx="3">
                  <c:v>49.06</c:v>
                </c:pt>
                <c:pt idx="4">
                  <c:v>59.06</c:v>
                </c:pt>
                <c:pt idx="5">
                  <c:v>69.89</c:v>
                </c:pt>
                <c:pt idx="6">
                  <c:v>74.34</c:v>
                </c:pt>
                <c:pt idx="7">
                  <c:v>77.349999999999994</c:v>
                </c:pt>
                <c:pt idx="8">
                  <c:v>71.05</c:v>
                </c:pt>
                <c:pt idx="9">
                  <c:v>75.73</c:v>
                </c:pt>
                <c:pt idx="10">
                  <c:v>73.540000000000006</c:v>
                </c:pt>
                <c:pt idx="11">
                  <c:v>64.36</c:v>
                </c:pt>
                <c:pt idx="12">
                  <c:v>77.22</c:v>
                </c:pt>
                <c:pt idx="13">
                  <c:v>78.52</c:v>
                </c:pt>
                <c:pt idx="14">
                  <c:v>80.489999999999995</c:v>
                </c:pt>
                <c:pt idx="15">
                  <c:v>70.97</c:v>
                </c:pt>
                <c:pt idx="16">
                  <c:v>67.28</c:v>
                </c:pt>
                <c:pt idx="17">
                  <c:v>72.180000000000007</c:v>
                </c:pt>
                <c:pt idx="18">
                  <c:v>74.63</c:v>
                </c:pt>
                <c:pt idx="19">
                  <c:v>83.69</c:v>
                </c:pt>
                <c:pt idx="20">
                  <c:v>79.040000000000006</c:v>
                </c:pt>
                <c:pt idx="21">
                  <c:v>77.2</c:v>
                </c:pt>
                <c:pt idx="22">
                  <c:v>74.87</c:v>
                </c:pt>
                <c:pt idx="23">
                  <c:v>69.95</c:v>
                </c:pt>
                <c:pt idx="24">
                  <c:v>74.8</c:v>
                </c:pt>
                <c:pt idx="25">
                  <c:v>56.33</c:v>
                </c:pt>
                <c:pt idx="26">
                  <c:v>64.39</c:v>
                </c:pt>
                <c:pt idx="27">
                  <c:v>70.84</c:v>
                </c:pt>
                <c:pt idx="28">
                  <c:v>43.91</c:v>
                </c:pt>
                <c:pt idx="29">
                  <c:v>74.39</c:v>
                </c:pt>
                <c:pt idx="30">
                  <c:v>67.72</c:v>
                </c:pt>
                <c:pt idx="31">
                  <c:v>71.28</c:v>
                </c:pt>
                <c:pt idx="32">
                  <c:v>73.69</c:v>
                </c:pt>
                <c:pt idx="33">
                  <c:v>71.03</c:v>
                </c:pt>
                <c:pt idx="34">
                  <c:v>78.52</c:v>
                </c:pt>
                <c:pt idx="35">
                  <c:v>77.17</c:v>
                </c:pt>
                <c:pt idx="36">
                  <c:v>76.78</c:v>
                </c:pt>
                <c:pt idx="37">
                  <c:v>71.989999999999995</c:v>
                </c:pt>
                <c:pt idx="38">
                  <c:v>77.38</c:v>
                </c:pt>
                <c:pt idx="39">
                  <c:v>76.75</c:v>
                </c:pt>
                <c:pt idx="40">
                  <c:v>88.59</c:v>
                </c:pt>
                <c:pt idx="41">
                  <c:v>83.47</c:v>
                </c:pt>
                <c:pt idx="42">
                  <c:v>83.16</c:v>
                </c:pt>
                <c:pt idx="43">
                  <c:v>81.45</c:v>
                </c:pt>
                <c:pt idx="44">
                  <c:v>80.08</c:v>
                </c:pt>
                <c:pt idx="45">
                  <c:v>85.67</c:v>
                </c:pt>
                <c:pt idx="46">
                  <c:v>106.07</c:v>
                </c:pt>
                <c:pt idx="47">
                  <c:v>82.49</c:v>
                </c:pt>
                <c:pt idx="48">
                  <c:v>80.069999999999993</c:v>
                </c:pt>
                <c:pt idx="49">
                  <c:v>94.33</c:v>
                </c:pt>
                <c:pt idx="50">
                  <c:v>104.54</c:v>
                </c:pt>
                <c:pt idx="51">
                  <c:v>96.15</c:v>
                </c:pt>
                <c:pt idx="52">
                  <c:v>92.64</c:v>
                </c:pt>
                <c:pt idx="53">
                  <c:v>90.8</c:v>
                </c:pt>
                <c:pt idx="54">
                  <c:v>105</c:v>
                </c:pt>
                <c:pt idx="55">
                  <c:v>95.29</c:v>
                </c:pt>
                <c:pt idx="56">
                  <c:v>105</c:v>
                </c:pt>
                <c:pt idx="57">
                  <c:v>105</c:v>
                </c:pt>
                <c:pt idx="58">
                  <c:v>105</c:v>
                </c:pt>
                <c:pt idx="59">
                  <c:v>105</c:v>
                </c:pt>
                <c:pt idx="60">
                  <c:v>105</c:v>
                </c:pt>
                <c:pt idx="61">
                  <c:v>105</c:v>
                </c:pt>
                <c:pt idx="62">
                  <c:v>105</c:v>
                </c:pt>
                <c:pt idx="63">
                  <c:v>105.02</c:v>
                </c:pt>
                <c:pt idx="64">
                  <c:v>91.7</c:v>
                </c:pt>
                <c:pt idx="65">
                  <c:v>81.819999999999993</c:v>
                </c:pt>
                <c:pt idx="66">
                  <c:v>105</c:v>
                </c:pt>
                <c:pt idx="67">
                  <c:v>122.54</c:v>
                </c:pt>
                <c:pt idx="68">
                  <c:v>134</c:v>
                </c:pt>
                <c:pt idx="69">
                  <c:v>111.31</c:v>
                </c:pt>
                <c:pt idx="70">
                  <c:v>105</c:v>
                </c:pt>
                <c:pt idx="71">
                  <c:v>106.25</c:v>
                </c:pt>
                <c:pt idx="72">
                  <c:v>102.5</c:v>
                </c:pt>
                <c:pt idx="73">
                  <c:v>108.57</c:v>
                </c:pt>
                <c:pt idx="74">
                  <c:v>126.83</c:v>
                </c:pt>
                <c:pt idx="75">
                  <c:v>127.3</c:v>
                </c:pt>
                <c:pt idx="76">
                  <c:v>134</c:v>
                </c:pt>
                <c:pt idx="77">
                  <c:v>134</c:v>
                </c:pt>
                <c:pt idx="78">
                  <c:v>134</c:v>
                </c:pt>
                <c:pt idx="79">
                  <c:v>134</c:v>
                </c:pt>
                <c:pt idx="80">
                  <c:v>134</c:v>
                </c:pt>
                <c:pt idx="81">
                  <c:v>134</c:v>
                </c:pt>
                <c:pt idx="82">
                  <c:v>134</c:v>
                </c:pt>
                <c:pt idx="83">
                  <c:v>134</c:v>
                </c:pt>
                <c:pt idx="84">
                  <c:v>105</c:v>
                </c:pt>
                <c:pt idx="85">
                  <c:v>105.37</c:v>
                </c:pt>
                <c:pt idx="86">
                  <c:v>105</c:v>
                </c:pt>
                <c:pt idx="87">
                  <c:v>101.77</c:v>
                </c:pt>
                <c:pt idx="88">
                  <c:v>97.83</c:v>
                </c:pt>
                <c:pt idx="89">
                  <c:v>106.73</c:v>
                </c:pt>
                <c:pt idx="90">
                  <c:v>87.58</c:v>
                </c:pt>
                <c:pt idx="91">
                  <c:v>113.32</c:v>
                </c:pt>
                <c:pt idx="92">
                  <c:v>114.98</c:v>
                </c:pt>
                <c:pt idx="93">
                  <c:v>115.15</c:v>
                </c:pt>
                <c:pt idx="94">
                  <c:v>110.98</c:v>
                </c:pt>
                <c:pt idx="95">
                  <c:v>113.97</c:v>
                </c:pt>
                <c:pt idx="96">
                  <c:v>107.96</c:v>
                </c:pt>
                <c:pt idx="97">
                  <c:v>109.44</c:v>
                </c:pt>
                <c:pt idx="98">
                  <c:v>105</c:v>
                </c:pt>
                <c:pt idx="99">
                  <c:v>109.37</c:v>
                </c:pt>
                <c:pt idx="100">
                  <c:v>105.35</c:v>
                </c:pt>
                <c:pt idx="101">
                  <c:v>105</c:v>
                </c:pt>
                <c:pt idx="102">
                  <c:v>105</c:v>
                </c:pt>
                <c:pt idx="103">
                  <c:v>105.48</c:v>
                </c:pt>
                <c:pt idx="104">
                  <c:v>110.64</c:v>
                </c:pt>
                <c:pt idx="105">
                  <c:v>115.42</c:v>
                </c:pt>
                <c:pt idx="106">
                  <c:v>114.87</c:v>
                </c:pt>
                <c:pt idx="107">
                  <c:v>115.1</c:v>
                </c:pt>
                <c:pt idx="108">
                  <c:v>115.37</c:v>
                </c:pt>
                <c:pt idx="109">
                  <c:v>114.98</c:v>
                </c:pt>
                <c:pt idx="110">
                  <c:v>113.79</c:v>
                </c:pt>
                <c:pt idx="111">
                  <c:v>105</c:v>
                </c:pt>
                <c:pt idx="112">
                  <c:v>105</c:v>
                </c:pt>
                <c:pt idx="113">
                  <c:v>104.17</c:v>
                </c:pt>
                <c:pt idx="114">
                  <c:v>86.04</c:v>
                </c:pt>
                <c:pt idx="115">
                  <c:v>87.1</c:v>
                </c:pt>
                <c:pt idx="116">
                  <c:v>93.23</c:v>
                </c:pt>
                <c:pt idx="117">
                  <c:v>105</c:v>
                </c:pt>
                <c:pt idx="118">
                  <c:v>105</c:v>
                </c:pt>
                <c:pt idx="119">
                  <c:v>105</c:v>
                </c:pt>
                <c:pt idx="120">
                  <c:v>105</c:v>
                </c:pt>
                <c:pt idx="121">
                  <c:v>101.87</c:v>
                </c:pt>
                <c:pt idx="122">
                  <c:v>113.54</c:v>
                </c:pt>
                <c:pt idx="123">
                  <c:v>105</c:v>
                </c:pt>
                <c:pt idx="124">
                  <c:v>105</c:v>
                </c:pt>
                <c:pt idx="125">
                  <c:v>105</c:v>
                </c:pt>
                <c:pt idx="126">
                  <c:v>82.33</c:v>
                </c:pt>
                <c:pt idx="127">
                  <c:v>86.73</c:v>
                </c:pt>
                <c:pt idx="128">
                  <c:v>78.67</c:v>
                </c:pt>
                <c:pt idx="129">
                  <c:v>80.680000000000007</c:v>
                </c:pt>
                <c:pt idx="130">
                  <c:v>79.12</c:v>
                </c:pt>
                <c:pt idx="131">
                  <c:v>79.53</c:v>
                </c:pt>
                <c:pt idx="132">
                  <c:v>77.91</c:v>
                </c:pt>
                <c:pt idx="133">
                  <c:v>74.45</c:v>
                </c:pt>
                <c:pt idx="134">
                  <c:v>73.06</c:v>
                </c:pt>
                <c:pt idx="135">
                  <c:v>73.34</c:v>
                </c:pt>
                <c:pt idx="136">
                  <c:v>73.58</c:v>
                </c:pt>
                <c:pt idx="137">
                  <c:v>73.97</c:v>
                </c:pt>
                <c:pt idx="138">
                  <c:v>69.09</c:v>
                </c:pt>
                <c:pt idx="139">
                  <c:v>71.930000000000007</c:v>
                </c:pt>
                <c:pt idx="140">
                  <c:v>72.02</c:v>
                </c:pt>
                <c:pt idx="141">
                  <c:v>70.099999999999994</c:v>
                </c:pt>
                <c:pt idx="142">
                  <c:v>63.89</c:v>
                </c:pt>
                <c:pt idx="143">
                  <c:v>69.86</c:v>
                </c:pt>
                <c:pt idx="144">
                  <c:v>68.06</c:v>
                </c:pt>
                <c:pt idx="145">
                  <c:v>70.349999999999994</c:v>
                </c:pt>
                <c:pt idx="146">
                  <c:v>68.569999999999993</c:v>
                </c:pt>
                <c:pt idx="147">
                  <c:v>71</c:v>
                </c:pt>
                <c:pt idx="148">
                  <c:v>61.82</c:v>
                </c:pt>
                <c:pt idx="149">
                  <c:v>60.68</c:v>
                </c:pt>
                <c:pt idx="150">
                  <c:v>51.03</c:v>
                </c:pt>
                <c:pt idx="151">
                  <c:v>65.91</c:v>
                </c:pt>
                <c:pt idx="152">
                  <c:v>73.78</c:v>
                </c:pt>
                <c:pt idx="153">
                  <c:v>87.85</c:v>
                </c:pt>
                <c:pt idx="154">
                  <c:v>92.06</c:v>
                </c:pt>
                <c:pt idx="155">
                  <c:v>84.95</c:v>
                </c:pt>
                <c:pt idx="156">
                  <c:v>88.78</c:v>
                </c:pt>
                <c:pt idx="157">
                  <c:v>95.83</c:v>
                </c:pt>
                <c:pt idx="158">
                  <c:v>94.2</c:v>
                </c:pt>
                <c:pt idx="159">
                  <c:v>97.03</c:v>
                </c:pt>
                <c:pt idx="160">
                  <c:v>76.25</c:v>
                </c:pt>
                <c:pt idx="161">
                  <c:v>75.22</c:v>
                </c:pt>
                <c:pt idx="162">
                  <c:v>84.44</c:v>
                </c:pt>
                <c:pt idx="163">
                  <c:v>79.760000000000005</c:v>
                </c:pt>
                <c:pt idx="164">
                  <c:v>79.989999999999995</c:v>
                </c:pt>
                <c:pt idx="165">
                  <c:v>83.66</c:v>
                </c:pt>
                <c:pt idx="166">
                  <c:v>84.19</c:v>
                </c:pt>
                <c:pt idx="167">
                  <c:v>74.67</c:v>
                </c:pt>
                <c:pt idx="168">
                  <c:v>75.08</c:v>
                </c:pt>
                <c:pt idx="169">
                  <c:v>63.44</c:v>
                </c:pt>
                <c:pt idx="170">
                  <c:v>55.68</c:v>
                </c:pt>
                <c:pt idx="171">
                  <c:v>60.8</c:v>
                </c:pt>
                <c:pt idx="172">
                  <c:v>61.25</c:v>
                </c:pt>
                <c:pt idx="173">
                  <c:v>65.459999999999994</c:v>
                </c:pt>
                <c:pt idx="174">
                  <c:v>65.61</c:v>
                </c:pt>
                <c:pt idx="175">
                  <c:v>68.36</c:v>
                </c:pt>
                <c:pt idx="176">
                  <c:v>77.209999999999994</c:v>
                </c:pt>
                <c:pt idx="177">
                  <c:v>78.39</c:v>
                </c:pt>
                <c:pt idx="178">
                  <c:v>76.77</c:v>
                </c:pt>
                <c:pt idx="179">
                  <c:v>78.489999999999995</c:v>
                </c:pt>
                <c:pt idx="180">
                  <c:v>82.72</c:v>
                </c:pt>
                <c:pt idx="181">
                  <c:v>79.48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AE-426A-B166-48BD36F54286}"/>
            </c:ext>
          </c:extLst>
        </c:ser>
        <c:ser>
          <c:idx val="2"/>
          <c:order val="2"/>
          <c:tx>
            <c:strRef>
              <c:f>'Scenario 2 fig 16 tab 12-14'!$F$1</c:f>
              <c:strCache>
                <c:ptCount val="1"/>
                <c:pt idx="0">
                  <c:v>LNG Import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'Scenario 2 fig 16 tab 12-14'!$B$2:$B$183</c:f>
              <c:numCache>
                <c:formatCode>d\-mmm</c:formatCode>
                <c:ptCount val="182"/>
                <c:pt idx="0">
                  <c:v>46296</c:v>
                </c:pt>
                <c:pt idx="1">
                  <c:v>46297</c:v>
                </c:pt>
                <c:pt idx="2">
                  <c:v>46298</c:v>
                </c:pt>
                <c:pt idx="3">
                  <c:v>46299</c:v>
                </c:pt>
                <c:pt idx="4">
                  <c:v>46300</c:v>
                </c:pt>
                <c:pt idx="5">
                  <c:v>46301</c:v>
                </c:pt>
                <c:pt idx="6">
                  <c:v>46302</c:v>
                </c:pt>
                <c:pt idx="7">
                  <c:v>46303</c:v>
                </c:pt>
                <c:pt idx="8">
                  <c:v>46304</c:v>
                </c:pt>
                <c:pt idx="9">
                  <c:v>46305</c:v>
                </c:pt>
                <c:pt idx="10">
                  <c:v>46306</c:v>
                </c:pt>
                <c:pt idx="11">
                  <c:v>46307</c:v>
                </c:pt>
                <c:pt idx="12">
                  <c:v>46308</c:v>
                </c:pt>
                <c:pt idx="13">
                  <c:v>46309</c:v>
                </c:pt>
                <c:pt idx="14">
                  <c:v>46310</c:v>
                </c:pt>
                <c:pt idx="15">
                  <c:v>46311</c:v>
                </c:pt>
                <c:pt idx="16">
                  <c:v>46312</c:v>
                </c:pt>
                <c:pt idx="17">
                  <c:v>46313</c:v>
                </c:pt>
                <c:pt idx="18">
                  <c:v>46314</c:v>
                </c:pt>
                <c:pt idx="19">
                  <c:v>46315</c:v>
                </c:pt>
                <c:pt idx="20">
                  <c:v>46316</c:v>
                </c:pt>
                <c:pt idx="21">
                  <c:v>46317</c:v>
                </c:pt>
                <c:pt idx="22">
                  <c:v>46318</c:v>
                </c:pt>
                <c:pt idx="23">
                  <c:v>46319</c:v>
                </c:pt>
                <c:pt idx="24">
                  <c:v>46320</c:v>
                </c:pt>
                <c:pt idx="25">
                  <c:v>46321</c:v>
                </c:pt>
                <c:pt idx="26">
                  <c:v>46322</c:v>
                </c:pt>
                <c:pt idx="27">
                  <c:v>46323</c:v>
                </c:pt>
                <c:pt idx="28">
                  <c:v>46324</c:v>
                </c:pt>
                <c:pt idx="29">
                  <c:v>46325</c:v>
                </c:pt>
                <c:pt idx="30">
                  <c:v>46326</c:v>
                </c:pt>
                <c:pt idx="31">
                  <c:v>46327</c:v>
                </c:pt>
                <c:pt idx="32">
                  <c:v>46328</c:v>
                </c:pt>
                <c:pt idx="33">
                  <c:v>46329</c:v>
                </c:pt>
                <c:pt idx="34">
                  <c:v>46330</c:v>
                </c:pt>
                <c:pt idx="35">
                  <c:v>46331</c:v>
                </c:pt>
                <c:pt idx="36">
                  <c:v>46332</c:v>
                </c:pt>
                <c:pt idx="37">
                  <c:v>46333</c:v>
                </c:pt>
                <c:pt idx="38">
                  <c:v>46334</c:v>
                </c:pt>
                <c:pt idx="39">
                  <c:v>46335</c:v>
                </c:pt>
                <c:pt idx="40">
                  <c:v>46336</c:v>
                </c:pt>
                <c:pt idx="41">
                  <c:v>46337</c:v>
                </c:pt>
                <c:pt idx="42">
                  <c:v>46338</c:v>
                </c:pt>
                <c:pt idx="43">
                  <c:v>46339</c:v>
                </c:pt>
                <c:pt idx="44">
                  <c:v>46340</c:v>
                </c:pt>
                <c:pt idx="45">
                  <c:v>46341</c:v>
                </c:pt>
                <c:pt idx="46">
                  <c:v>46342</c:v>
                </c:pt>
                <c:pt idx="47">
                  <c:v>46343</c:v>
                </c:pt>
                <c:pt idx="48">
                  <c:v>46344</c:v>
                </c:pt>
                <c:pt idx="49">
                  <c:v>46345</c:v>
                </c:pt>
                <c:pt idx="50">
                  <c:v>46346</c:v>
                </c:pt>
                <c:pt idx="51">
                  <c:v>46347</c:v>
                </c:pt>
                <c:pt idx="52">
                  <c:v>46348</c:v>
                </c:pt>
                <c:pt idx="53">
                  <c:v>46349</c:v>
                </c:pt>
                <c:pt idx="54">
                  <c:v>46350</c:v>
                </c:pt>
                <c:pt idx="55">
                  <c:v>46351</c:v>
                </c:pt>
                <c:pt idx="56">
                  <c:v>46352</c:v>
                </c:pt>
                <c:pt idx="57">
                  <c:v>46353</c:v>
                </c:pt>
                <c:pt idx="58">
                  <c:v>46354</c:v>
                </c:pt>
                <c:pt idx="59">
                  <c:v>46355</c:v>
                </c:pt>
                <c:pt idx="60">
                  <c:v>46356</c:v>
                </c:pt>
                <c:pt idx="61">
                  <c:v>46357</c:v>
                </c:pt>
                <c:pt idx="62">
                  <c:v>46358</c:v>
                </c:pt>
                <c:pt idx="63">
                  <c:v>46359</c:v>
                </c:pt>
                <c:pt idx="64">
                  <c:v>46360</c:v>
                </c:pt>
                <c:pt idx="65">
                  <c:v>46361</c:v>
                </c:pt>
                <c:pt idx="66">
                  <c:v>46362</c:v>
                </c:pt>
                <c:pt idx="67">
                  <c:v>46363</c:v>
                </c:pt>
                <c:pt idx="68">
                  <c:v>46364</c:v>
                </c:pt>
                <c:pt idx="69">
                  <c:v>46365</c:v>
                </c:pt>
                <c:pt idx="70">
                  <c:v>46366</c:v>
                </c:pt>
                <c:pt idx="71">
                  <c:v>46367</c:v>
                </c:pt>
                <c:pt idx="72">
                  <c:v>46368</c:v>
                </c:pt>
                <c:pt idx="73">
                  <c:v>46369</c:v>
                </c:pt>
                <c:pt idx="74">
                  <c:v>46370</c:v>
                </c:pt>
                <c:pt idx="75">
                  <c:v>46371</c:v>
                </c:pt>
                <c:pt idx="76">
                  <c:v>46372</c:v>
                </c:pt>
                <c:pt idx="77">
                  <c:v>46373</c:v>
                </c:pt>
                <c:pt idx="78">
                  <c:v>46374</c:v>
                </c:pt>
                <c:pt idx="79">
                  <c:v>46375</c:v>
                </c:pt>
                <c:pt idx="80">
                  <c:v>46376</c:v>
                </c:pt>
                <c:pt idx="81">
                  <c:v>46377</c:v>
                </c:pt>
                <c:pt idx="82">
                  <c:v>46378</c:v>
                </c:pt>
                <c:pt idx="83">
                  <c:v>46379</c:v>
                </c:pt>
                <c:pt idx="84">
                  <c:v>46380</c:v>
                </c:pt>
                <c:pt idx="85">
                  <c:v>46381</c:v>
                </c:pt>
                <c:pt idx="86">
                  <c:v>46382</c:v>
                </c:pt>
                <c:pt idx="87">
                  <c:v>46383</c:v>
                </c:pt>
                <c:pt idx="88">
                  <c:v>46384</c:v>
                </c:pt>
                <c:pt idx="89">
                  <c:v>46385</c:v>
                </c:pt>
                <c:pt idx="90">
                  <c:v>46386</c:v>
                </c:pt>
                <c:pt idx="91">
                  <c:v>46387</c:v>
                </c:pt>
                <c:pt idx="92">
                  <c:v>46388</c:v>
                </c:pt>
                <c:pt idx="93">
                  <c:v>46389</c:v>
                </c:pt>
                <c:pt idx="94">
                  <c:v>46390</c:v>
                </c:pt>
                <c:pt idx="95">
                  <c:v>46391</c:v>
                </c:pt>
                <c:pt idx="96">
                  <c:v>46392</c:v>
                </c:pt>
                <c:pt idx="97">
                  <c:v>46393</c:v>
                </c:pt>
                <c:pt idx="98">
                  <c:v>46394</c:v>
                </c:pt>
                <c:pt idx="99">
                  <c:v>46395</c:v>
                </c:pt>
                <c:pt idx="100">
                  <c:v>46396</c:v>
                </c:pt>
                <c:pt idx="101">
                  <c:v>46397</c:v>
                </c:pt>
                <c:pt idx="102">
                  <c:v>46398</c:v>
                </c:pt>
                <c:pt idx="103">
                  <c:v>46399</c:v>
                </c:pt>
                <c:pt idx="104">
                  <c:v>46400</c:v>
                </c:pt>
                <c:pt idx="105">
                  <c:v>46401</c:v>
                </c:pt>
                <c:pt idx="106">
                  <c:v>46402</c:v>
                </c:pt>
                <c:pt idx="107">
                  <c:v>46403</c:v>
                </c:pt>
                <c:pt idx="108">
                  <c:v>46404</c:v>
                </c:pt>
                <c:pt idx="109">
                  <c:v>46405</c:v>
                </c:pt>
                <c:pt idx="110">
                  <c:v>46406</c:v>
                </c:pt>
                <c:pt idx="111">
                  <c:v>46407</c:v>
                </c:pt>
                <c:pt idx="112">
                  <c:v>46408</c:v>
                </c:pt>
                <c:pt idx="113">
                  <c:v>46409</c:v>
                </c:pt>
                <c:pt idx="114">
                  <c:v>46410</c:v>
                </c:pt>
                <c:pt idx="115">
                  <c:v>46411</c:v>
                </c:pt>
                <c:pt idx="116">
                  <c:v>46412</c:v>
                </c:pt>
                <c:pt idx="117">
                  <c:v>46413</c:v>
                </c:pt>
                <c:pt idx="118">
                  <c:v>46414</c:v>
                </c:pt>
                <c:pt idx="119">
                  <c:v>46415</c:v>
                </c:pt>
                <c:pt idx="120">
                  <c:v>46416</c:v>
                </c:pt>
                <c:pt idx="121">
                  <c:v>46417</c:v>
                </c:pt>
                <c:pt idx="122">
                  <c:v>46418</c:v>
                </c:pt>
                <c:pt idx="123">
                  <c:v>46419</c:v>
                </c:pt>
                <c:pt idx="124">
                  <c:v>46420</c:v>
                </c:pt>
                <c:pt idx="125">
                  <c:v>46421</c:v>
                </c:pt>
                <c:pt idx="126">
                  <c:v>46422</c:v>
                </c:pt>
                <c:pt idx="127">
                  <c:v>46423</c:v>
                </c:pt>
                <c:pt idx="128">
                  <c:v>46424</c:v>
                </c:pt>
                <c:pt idx="129">
                  <c:v>46425</c:v>
                </c:pt>
                <c:pt idx="130">
                  <c:v>46426</c:v>
                </c:pt>
                <c:pt idx="131">
                  <c:v>46427</c:v>
                </c:pt>
                <c:pt idx="132">
                  <c:v>46428</c:v>
                </c:pt>
                <c:pt idx="133">
                  <c:v>46429</c:v>
                </c:pt>
                <c:pt idx="134">
                  <c:v>46430</c:v>
                </c:pt>
                <c:pt idx="135">
                  <c:v>46431</c:v>
                </c:pt>
                <c:pt idx="136">
                  <c:v>46432</c:v>
                </c:pt>
                <c:pt idx="137">
                  <c:v>46433</c:v>
                </c:pt>
                <c:pt idx="138">
                  <c:v>46434</c:v>
                </c:pt>
                <c:pt idx="139">
                  <c:v>46435</c:v>
                </c:pt>
                <c:pt idx="140">
                  <c:v>46436</c:v>
                </c:pt>
                <c:pt idx="141">
                  <c:v>46437</c:v>
                </c:pt>
                <c:pt idx="142">
                  <c:v>46438</c:v>
                </c:pt>
                <c:pt idx="143">
                  <c:v>46439</c:v>
                </c:pt>
                <c:pt idx="144">
                  <c:v>46440</c:v>
                </c:pt>
                <c:pt idx="145">
                  <c:v>46441</c:v>
                </c:pt>
                <c:pt idx="146">
                  <c:v>46442</c:v>
                </c:pt>
                <c:pt idx="147">
                  <c:v>46443</c:v>
                </c:pt>
                <c:pt idx="148">
                  <c:v>46444</c:v>
                </c:pt>
                <c:pt idx="149">
                  <c:v>46445</c:v>
                </c:pt>
                <c:pt idx="150">
                  <c:v>46446</c:v>
                </c:pt>
                <c:pt idx="151">
                  <c:v>46447</c:v>
                </c:pt>
                <c:pt idx="152">
                  <c:v>46448</c:v>
                </c:pt>
                <c:pt idx="153">
                  <c:v>46449</c:v>
                </c:pt>
                <c:pt idx="154">
                  <c:v>46450</c:v>
                </c:pt>
                <c:pt idx="155">
                  <c:v>46451</c:v>
                </c:pt>
                <c:pt idx="156">
                  <c:v>46452</c:v>
                </c:pt>
                <c:pt idx="157">
                  <c:v>46453</c:v>
                </c:pt>
                <c:pt idx="158">
                  <c:v>46454</c:v>
                </c:pt>
                <c:pt idx="159">
                  <c:v>46455</c:v>
                </c:pt>
                <c:pt idx="160">
                  <c:v>46456</c:v>
                </c:pt>
                <c:pt idx="161">
                  <c:v>46457</c:v>
                </c:pt>
                <c:pt idx="162">
                  <c:v>46458</c:v>
                </c:pt>
                <c:pt idx="163">
                  <c:v>46459</c:v>
                </c:pt>
                <c:pt idx="164">
                  <c:v>46460</c:v>
                </c:pt>
                <c:pt idx="165">
                  <c:v>46461</c:v>
                </c:pt>
                <c:pt idx="166">
                  <c:v>46462</c:v>
                </c:pt>
                <c:pt idx="167">
                  <c:v>46463</c:v>
                </c:pt>
                <c:pt idx="168">
                  <c:v>46464</c:v>
                </c:pt>
                <c:pt idx="169">
                  <c:v>46465</c:v>
                </c:pt>
                <c:pt idx="170">
                  <c:v>46466</c:v>
                </c:pt>
                <c:pt idx="171">
                  <c:v>46467</c:v>
                </c:pt>
                <c:pt idx="172">
                  <c:v>46468</c:v>
                </c:pt>
                <c:pt idx="173">
                  <c:v>46469</c:v>
                </c:pt>
                <c:pt idx="174">
                  <c:v>46470</c:v>
                </c:pt>
                <c:pt idx="175">
                  <c:v>46471</c:v>
                </c:pt>
                <c:pt idx="176">
                  <c:v>46472</c:v>
                </c:pt>
                <c:pt idx="177">
                  <c:v>46473</c:v>
                </c:pt>
                <c:pt idx="178">
                  <c:v>46474</c:v>
                </c:pt>
                <c:pt idx="179">
                  <c:v>46475</c:v>
                </c:pt>
                <c:pt idx="180">
                  <c:v>46476</c:v>
                </c:pt>
                <c:pt idx="181">
                  <c:v>46477</c:v>
                </c:pt>
              </c:numCache>
            </c:numRef>
          </c:cat>
          <c:val>
            <c:numRef>
              <c:f>'Scenario 2 fig 16 tab 12-14'!$F$2:$F$183</c:f>
              <c:numCache>
                <c:formatCode>0.00</c:formatCode>
                <c:ptCount val="182"/>
                <c:pt idx="0">
                  <c:v>77.59</c:v>
                </c:pt>
                <c:pt idx="1">
                  <c:v>19.510000000000002</c:v>
                </c:pt>
                <c:pt idx="2">
                  <c:v>4</c:v>
                </c:pt>
                <c:pt idx="3">
                  <c:v>51.6</c:v>
                </c:pt>
                <c:pt idx="4">
                  <c:v>46.57</c:v>
                </c:pt>
                <c:pt idx="5">
                  <c:v>38.9</c:v>
                </c:pt>
                <c:pt idx="6">
                  <c:v>23.77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33.72</c:v>
                </c:pt>
                <c:pt idx="12">
                  <c:v>34.020000000000003</c:v>
                </c:pt>
                <c:pt idx="13">
                  <c:v>33.85</c:v>
                </c:pt>
                <c:pt idx="14">
                  <c:v>30.51</c:v>
                </c:pt>
                <c:pt idx="15">
                  <c:v>35.659999999999997</c:v>
                </c:pt>
                <c:pt idx="16">
                  <c:v>34.19</c:v>
                </c:pt>
                <c:pt idx="17">
                  <c:v>41.9</c:v>
                </c:pt>
                <c:pt idx="18">
                  <c:v>94.64</c:v>
                </c:pt>
                <c:pt idx="19">
                  <c:v>95</c:v>
                </c:pt>
                <c:pt idx="20">
                  <c:v>95</c:v>
                </c:pt>
                <c:pt idx="21">
                  <c:v>91.02</c:v>
                </c:pt>
                <c:pt idx="22">
                  <c:v>71.7</c:v>
                </c:pt>
                <c:pt idx="23">
                  <c:v>73.86</c:v>
                </c:pt>
                <c:pt idx="24">
                  <c:v>95</c:v>
                </c:pt>
                <c:pt idx="25">
                  <c:v>95</c:v>
                </c:pt>
                <c:pt idx="26">
                  <c:v>87.6</c:v>
                </c:pt>
                <c:pt idx="27">
                  <c:v>77.41</c:v>
                </c:pt>
                <c:pt idx="28">
                  <c:v>80.48</c:v>
                </c:pt>
                <c:pt idx="29">
                  <c:v>36.520000000000003</c:v>
                </c:pt>
                <c:pt idx="30">
                  <c:v>71.94</c:v>
                </c:pt>
                <c:pt idx="31">
                  <c:v>60.49</c:v>
                </c:pt>
                <c:pt idx="32">
                  <c:v>56.6</c:v>
                </c:pt>
                <c:pt idx="33">
                  <c:v>50.72</c:v>
                </c:pt>
                <c:pt idx="34">
                  <c:v>7.05</c:v>
                </c:pt>
                <c:pt idx="35">
                  <c:v>35.4</c:v>
                </c:pt>
                <c:pt idx="36">
                  <c:v>46.11</c:v>
                </c:pt>
                <c:pt idx="37">
                  <c:v>69.989999999999995</c:v>
                </c:pt>
                <c:pt idx="38">
                  <c:v>110</c:v>
                </c:pt>
                <c:pt idx="39">
                  <c:v>110</c:v>
                </c:pt>
                <c:pt idx="40">
                  <c:v>110</c:v>
                </c:pt>
                <c:pt idx="41">
                  <c:v>95.9</c:v>
                </c:pt>
                <c:pt idx="42">
                  <c:v>90.32</c:v>
                </c:pt>
                <c:pt idx="43">
                  <c:v>98.71</c:v>
                </c:pt>
                <c:pt idx="44">
                  <c:v>106.49</c:v>
                </c:pt>
                <c:pt idx="45">
                  <c:v>110</c:v>
                </c:pt>
                <c:pt idx="46">
                  <c:v>110</c:v>
                </c:pt>
                <c:pt idx="47">
                  <c:v>110</c:v>
                </c:pt>
                <c:pt idx="48">
                  <c:v>110</c:v>
                </c:pt>
                <c:pt idx="49">
                  <c:v>110</c:v>
                </c:pt>
                <c:pt idx="50">
                  <c:v>92.72</c:v>
                </c:pt>
                <c:pt idx="51">
                  <c:v>101.87</c:v>
                </c:pt>
                <c:pt idx="52">
                  <c:v>93</c:v>
                </c:pt>
                <c:pt idx="53">
                  <c:v>110</c:v>
                </c:pt>
                <c:pt idx="54">
                  <c:v>110.93</c:v>
                </c:pt>
                <c:pt idx="55">
                  <c:v>110</c:v>
                </c:pt>
                <c:pt idx="56">
                  <c:v>150</c:v>
                </c:pt>
                <c:pt idx="57">
                  <c:v>150</c:v>
                </c:pt>
                <c:pt idx="58">
                  <c:v>147.27000000000001</c:v>
                </c:pt>
                <c:pt idx="59">
                  <c:v>150</c:v>
                </c:pt>
                <c:pt idx="60">
                  <c:v>150</c:v>
                </c:pt>
                <c:pt idx="61">
                  <c:v>150</c:v>
                </c:pt>
                <c:pt idx="62">
                  <c:v>150</c:v>
                </c:pt>
                <c:pt idx="63">
                  <c:v>150</c:v>
                </c:pt>
                <c:pt idx="64">
                  <c:v>115</c:v>
                </c:pt>
                <c:pt idx="65">
                  <c:v>115</c:v>
                </c:pt>
                <c:pt idx="66">
                  <c:v>150</c:v>
                </c:pt>
                <c:pt idx="67">
                  <c:v>150</c:v>
                </c:pt>
                <c:pt idx="68">
                  <c:v>150</c:v>
                </c:pt>
                <c:pt idx="69">
                  <c:v>150</c:v>
                </c:pt>
                <c:pt idx="70">
                  <c:v>138.54</c:v>
                </c:pt>
                <c:pt idx="71">
                  <c:v>99.25</c:v>
                </c:pt>
                <c:pt idx="72">
                  <c:v>104.96</c:v>
                </c:pt>
                <c:pt idx="73">
                  <c:v>138.27000000000001</c:v>
                </c:pt>
                <c:pt idx="74">
                  <c:v>150</c:v>
                </c:pt>
                <c:pt idx="75">
                  <c:v>150</c:v>
                </c:pt>
                <c:pt idx="76">
                  <c:v>150</c:v>
                </c:pt>
                <c:pt idx="77">
                  <c:v>150</c:v>
                </c:pt>
                <c:pt idx="78">
                  <c:v>150</c:v>
                </c:pt>
                <c:pt idx="79">
                  <c:v>150</c:v>
                </c:pt>
                <c:pt idx="80">
                  <c:v>150</c:v>
                </c:pt>
                <c:pt idx="81">
                  <c:v>150</c:v>
                </c:pt>
                <c:pt idx="82">
                  <c:v>150</c:v>
                </c:pt>
                <c:pt idx="83">
                  <c:v>150</c:v>
                </c:pt>
                <c:pt idx="84">
                  <c:v>135.74</c:v>
                </c:pt>
                <c:pt idx="85">
                  <c:v>117.31</c:v>
                </c:pt>
                <c:pt idx="86">
                  <c:v>127</c:v>
                </c:pt>
                <c:pt idx="87">
                  <c:v>114.91</c:v>
                </c:pt>
                <c:pt idx="88">
                  <c:v>104.36</c:v>
                </c:pt>
                <c:pt idx="89">
                  <c:v>88.04</c:v>
                </c:pt>
                <c:pt idx="90">
                  <c:v>97.15</c:v>
                </c:pt>
                <c:pt idx="91">
                  <c:v>75.5</c:v>
                </c:pt>
                <c:pt idx="92">
                  <c:v>71.319999999999993</c:v>
                </c:pt>
                <c:pt idx="93">
                  <c:v>83.43</c:v>
                </c:pt>
                <c:pt idx="94">
                  <c:v>95.94</c:v>
                </c:pt>
                <c:pt idx="95">
                  <c:v>110</c:v>
                </c:pt>
                <c:pt idx="96">
                  <c:v>115.56</c:v>
                </c:pt>
                <c:pt idx="97">
                  <c:v>128.68</c:v>
                </c:pt>
                <c:pt idx="98">
                  <c:v>111.1</c:v>
                </c:pt>
                <c:pt idx="99">
                  <c:v>104.77</c:v>
                </c:pt>
                <c:pt idx="100">
                  <c:v>109.09</c:v>
                </c:pt>
                <c:pt idx="101">
                  <c:v>117.61</c:v>
                </c:pt>
                <c:pt idx="102">
                  <c:v>141.26</c:v>
                </c:pt>
                <c:pt idx="103">
                  <c:v>128.63</c:v>
                </c:pt>
                <c:pt idx="104">
                  <c:v>101.76</c:v>
                </c:pt>
                <c:pt idx="105">
                  <c:v>71.430000000000007</c:v>
                </c:pt>
                <c:pt idx="106">
                  <c:v>67.22</c:v>
                </c:pt>
                <c:pt idx="107">
                  <c:v>55.39</c:v>
                </c:pt>
                <c:pt idx="108">
                  <c:v>97.65</c:v>
                </c:pt>
                <c:pt idx="109">
                  <c:v>110</c:v>
                </c:pt>
                <c:pt idx="110">
                  <c:v>113.15</c:v>
                </c:pt>
                <c:pt idx="111">
                  <c:v>128.41999999999999</c:v>
                </c:pt>
                <c:pt idx="112">
                  <c:v>141.1</c:v>
                </c:pt>
                <c:pt idx="113">
                  <c:v>110</c:v>
                </c:pt>
                <c:pt idx="114">
                  <c:v>104.98</c:v>
                </c:pt>
                <c:pt idx="115">
                  <c:v>110</c:v>
                </c:pt>
                <c:pt idx="116">
                  <c:v>110</c:v>
                </c:pt>
                <c:pt idx="117">
                  <c:v>116.55</c:v>
                </c:pt>
                <c:pt idx="118">
                  <c:v>115.3</c:v>
                </c:pt>
                <c:pt idx="119">
                  <c:v>134.46</c:v>
                </c:pt>
                <c:pt idx="120">
                  <c:v>129.4</c:v>
                </c:pt>
                <c:pt idx="121">
                  <c:v>110</c:v>
                </c:pt>
                <c:pt idx="122">
                  <c:v>150</c:v>
                </c:pt>
                <c:pt idx="123">
                  <c:v>137.16</c:v>
                </c:pt>
                <c:pt idx="124">
                  <c:v>116.98</c:v>
                </c:pt>
                <c:pt idx="125">
                  <c:v>102.29</c:v>
                </c:pt>
                <c:pt idx="126">
                  <c:v>84.12</c:v>
                </c:pt>
                <c:pt idx="127">
                  <c:v>71.27</c:v>
                </c:pt>
                <c:pt idx="128">
                  <c:v>69.91</c:v>
                </c:pt>
                <c:pt idx="129">
                  <c:v>76.78</c:v>
                </c:pt>
                <c:pt idx="130">
                  <c:v>88.58</c:v>
                </c:pt>
                <c:pt idx="131">
                  <c:v>95</c:v>
                </c:pt>
                <c:pt idx="132">
                  <c:v>95</c:v>
                </c:pt>
                <c:pt idx="133">
                  <c:v>82.99</c:v>
                </c:pt>
                <c:pt idx="134">
                  <c:v>80.27</c:v>
                </c:pt>
                <c:pt idx="135">
                  <c:v>80.88</c:v>
                </c:pt>
                <c:pt idx="136">
                  <c:v>87.22</c:v>
                </c:pt>
                <c:pt idx="137">
                  <c:v>95</c:v>
                </c:pt>
                <c:pt idx="138">
                  <c:v>95</c:v>
                </c:pt>
                <c:pt idx="139">
                  <c:v>95</c:v>
                </c:pt>
                <c:pt idx="140">
                  <c:v>95</c:v>
                </c:pt>
                <c:pt idx="141">
                  <c:v>95</c:v>
                </c:pt>
                <c:pt idx="142">
                  <c:v>95</c:v>
                </c:pt>
                <c:pt idx="143">
                  <c:v>95</c:v>
                </c:pt>
                <c:pt idx="144">
                  <c:v>95</c:v>
                </c:pt>
                <c:pt idx="145">
                  <c:v>90.07</c:v>
                </c:pt>
                <c:pt idx="146">
                  <c:v>78.540000000000006</c:v>
                </c:pt>
                <c:pt idx="147">
                  <c:v>73.5</c:v>
                </c:pt>
                <c:pt idx="148">
                  <c:v>79.67</c:v>
                </c:pt>
                <c:pt idx="149">
                  <c:v>82.52</c:v>
                </c:pt>
                <c:pt idx="150">
                  <c:v>95</c:v>
                </c:pt>
                <c:pt idx="151">
                  <c:v>95</c:v>
                </c:pt>
                <c:pt idx="152">
                  <c:v>95</c:v>
                </c:pt>
                <c:pt idx="153">
                  <c:v>95</c:v>
                </c:pt>
                <c:pt idx="154">
                  <c:v>95</c:v>
                </c:pt>
                <c:pt idx="155">
                  <c:v>91.66</c:v>
                </c:pt>
                <c:pt idx="156">
                  <c:v>83.93</c:v>
                </c:pt>
                <c:pt idx="157">
                  <c:v>84.52</c:v>
                </c:pt>
                <c:pt idx="158">
                  <c:v>83.32</c:v>
                </c:pt>
                <c:pt idx="159">
                  <c:v>75.819999999999993</c:v>
                </c:pt>
                <c:pt idx="160">
                  <c:v>78.150000000000006</c:v>
                </c:pt>
                <c:pt idx="161">
                  <c:v>77.19</c:v>
                </c:pt>
                <c:pt idx="162">
                  <c:v>66.209999999999994</c:v>
                </c:pt>
                <c:pt idx="163">
                  <c:v>66.95</c:v>
                </c:pt>
                <c:pt idx="164">
                  <c:v>69.709999999999994</c:v>
                </c:pt>
                <c:pt idx="165">
                  <c:v>68.98</c:v>
                </c:pt>
                <c:pt idx="166">
                  <c:v>74.87</c:v>
                </c:pt>
                <c:pt idx="167">
                  <c:v>83.72</c:v>
                </c:pt>
                <c:pt idx="168">
                  <c:v>85.93</c:v>
                </c:pt>
                <c:pt idx="169">
                  <c:v>83.67</c:v>
                </c:pt>
                <c:pt idx="170">
                  <c:v>78.650000000000006</c:v>
                </c:pt>
                <c:pt idx="171">
                  <c:v>73.319999999999993</c:v>
                </c:pt>
                <c:pt idx="172">
                  <c:v>71.75</c:v>
                </c:pt>
                <c:pt idx="173">
                  <c:v>58.42</c:v>
                </c:pt>
                <c:pt idx="174">
                  <c:v>52.34</c:v>
                </c:pt>
                <c:pt idx="175">
                  <c:v>45.36</c:v>
                </c:pt>
                <c:pt idx="176">
                  <c:v>50.32</c:v>
                </c:pt>
                <c:pt idx="177">
                  <c:v>49.81</c:v>
                </c:pt>
                <c:pt idx="178">
                  <c:v>56.83</c:v>
                </c:pt>
                <c:pt idx="179">
                  <c:v>53.86</c:v>
                </c:pt>
                <c:pt idx="180">
                  <c:v>45.03</c:v>
                </c:pt>
                <c:pt idx="181">
                  <c:v>21.64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AE-426A-B166-48BD36F54286}"/>
            </c:ext>
          </c:extLst>
        </c:ser>
        <c:ser>
          <c:idx val="3"/>
          <c:order val="3"/>
          <c:tx>
            <c:strRef>
              <c:f>'Scenario 2 fig 16 tab 12-14'!$G$1</c:f>
              <c:strCache>
                <c:ptCount val="1"/>
                <c:pt idx="0">
                  <c:v>GB Storage withdrawal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'Scenario 2 fig 16 tab 12-14'!$B$2:$B$183</c:f>
              <c:numCache>
                <c:formatCode>d\-mmm</c:formatCode>
                <c:ptCount val="182"/>
                <c:pt idx="0">
                  <c:v>46296</c:v>
                </c:pt>
                <c:pt idx="1">
                  <c:v>46297</c:v>
                </c:pt>
                <c:pt idx="2">
                  <c:v>46298</c:v>
                </c:pt>
                <c:pt idx="3">
                  <c:v>46299</c:v>
                </c:pt>
                <c:pt idx="4">
                  <c:v>46300</c:v>
                </c:pt>
                <c:pt idx="5">
                  <c:v>46301</c:v>
                </c:pt>
                <c:pt idx="6">
                  <c:v>46302</c:v>
                </c:pt>
                <c:pt idx="7">
                  <c:v>46303</c:v>
                </c:pt>
                <c:pt idx="8">
                  <c:v>46304</c:v>
                </c:pt>
                <c:pt idx="9">
                  <c:v>46305</c:v>
                </c:pt>
                <c:pt idx="10">
                  <c:v>46306</c:v>
                </c:pt>
                <c:pt idx="11">
                  <c:v>46307</c:v>
                </c:pt>
                <c:pt idx="12">
                  <c:v>46308</c:v>
                </c:pt>
                <c:pt idx="13">
                  <c:v>46309</c:v>
                </c:pt>
                <c:pt idx="14">
                  <c:v>46310</c:v>
                </c:pt>
                <c:pt idx="15">
                  <c:v>46311</c:v>
                </c:pt>
                <c:pt idx="16">
                  <c:v>46312</c:v>
                </c:pt>
                <c:pt idx="17">
                  <c:v>46313</c:v>
                </c:pt>
                <c:pt idx="18">
                  <c:v>46314</c:v>
                </c:pt>
                <c:pt idx="19">
                  <c:v>46315</c:v>
                </c:pt>
                <c:pt idx="20">
                  <c:v>46316</c:v>
                </c:pt>
                <c:pt idx="21">
                  <c:v>46317</c:v>
                </c:pt>
                <c:pt idx="22">
                  <c:v>46318</c:v>
                </c:pt>
                <c:pt idx="23">
                  <c:v>46319</c:v>
                </c:pt>
                <c:pt idx="24">
                  <c:v>46320</c:v>
                </c:pt>
                <c:pt idx="25">
                  <c:v>46321</c:v>
                </c:pt>
                <c:pt idx="26">
                  <c:v>46322</c:v>
                </c:pt>
                <c:pt idx="27">
                  <c:v>46323</c:v>
                </c:pt>
                <c:pt idx="28">
                  <c:v>46324</c:v>
                </c:pt>
                <c:pt idx="29">
                  <c:v>46325</c:v>
                </c:pt>
                <c:pt idx="30">
                  <c:v>46326</c:v>
                </c:pt>
                <c:pt idx="31">
                  <c:v>46327</c:v>
                </c:pt>
                <c:pt idx="32">
                  <c:v>46328</c:v>
                </c:pt>
                <c:pt idx="33">
                  <c:v>46329</c:v>
                </c:pt>
                <c:pt idx="34">
                  <c:v>46330</c:v>
                </c:pt>
                <c:pt idx="35">
                  <c:v>46331</c:v>
                </c:pt>
                <c:pt idx="36">
                  <c:v>46332</c:v>
                </c:pt>
                <c:pt idx="37">
                  <c:v>46333</c:v>
                </c:pt>
                <c:pt idx="38">
                  <c:v>46334</c:v>
                </c:pt>
                <c:pt idx="39">
                  <c:v>46335</c:v>
                </c:pt>
                <c:pt idx="40">
                  <c:v>46336</c:v>
                </c:pt>
                <c:pt idx="41">
                  <c:v>46337</c:v>
                </c:pt>
                <c:pt idx="42">
                  <c:v>46338</c:v>
                </c:pt>
                <c:pt idx="43">
                  <c:v>46339</c:v>
                </c:pt>
                <c:pt idx="44">
                  <c:v>46340</c:v>
                </c:pt>
                <c:pt idx="45">
                  <c:v>46341</c:v>
                </c:pt>
                <c:pt idx="46">
                  <c:v>46342</c:v>
                </c:pt>
                <c:pt idx="47">
                  <c:v>46343</c:v>
                </c:pt>
                <c:pt idx="48">
                  <c:v>46344</c:v>
                </c:pt>
                <c:pt idx="49">
                  <c:v>46345</c:v>
                </c:pt>
                <c:pt idx="50">
                  <c:v>46346</c:v>
                </c:pt>
                <c:pt idx="51">
                  <c:v>46347</c:v>
                </c:pt>
                <c:pt idx="52">
                  <c:v>46348</c:v>
                </c:pt>
                <c:pt idx="53">
                  <c:v>46349</c:v>
                </c:pt>
                <c:pt idx="54">
                  <c:v>46350</c:v>
                </c:pt>
                <c:pt idx="55">
                  <c:v>46351</c:v>
                </c:pt>
                <c:pt idx="56">
                  <c:v>46352</c:v>
                </c:pt>
                <c:pt idx="57">
                  <c:v>46353</c:v>
                </c:pt>
                <c:pt idx="58">
                  <c:v>46354</c:v>
                </c:pt>
                <c:pt idx="59">
                  <c:v>46355</c:v>
                </c:pt>
                <c:pt idx="60">
                  <c:v>46356</c:v>
                </c:pt>
                <c:pt idx="61">
                  <c:v>46357</c:v>
                </c:pt>
                <c:pt idx="62">
                  <c:v>46358</c:v>
                </c:pt>
                <c:pt idx="63">
                  <c:v>46359</c:v>
                </c:pt>
                <c:pt idx="64">
                  <c:v>46360</c:v>
                </c:pt>
                <c:pt idx="65">
                  <c:v>46361</c:v>
                </c:pt>
                <c:pt idx="66">
                  <c:v>46362</c:v>
                </c:pt>
                <c:pt idx="67">
                  <c:v>46363</c:v>
                </c:pt>
                <c:pt idx="68">
                  <c:v>46364</c:v>
                </c:pt>
                <c:pt idx="69">
                  <c:v>46365</c:v>
                </c:pt>
                <c:pt idx="70">
                  <c:v>46366</c:v>
                </c:pt>
                <c:pt idx="71">
                  <c:v>46367</c:v>
                </c:pt>
                <c:pt idx="72">
                  <c:v>46368</c:v>
                </c:pt>
                <c:pt idx="73">
                  <c:v>46369</c:v>
                </c:pt>
                <c:pt idx="74">
                  <c:v>46370</c:v>
                </c:pt>
                <c:pt idx="75">
                  <c:v>46371</c:v>
                </c:pt>
                <c:pt idx="76">
                  <c:v>46372</c:v>
                </c:pt>
                <c:pt idx="77">
                  <c:v>46373</c:v>
                </c:pt>
                <c:pt idx="78">
                  <c:v>46374</c:v>
                </c:pt>
                <c:pt idx="79">
                  <c:v>46375</c:v>
                </c:pt>
                <c:pt idx="80">
                  <c:v>46376</c:v>
                </c:pt>
                <c:pt idx="81">
                  <c:v>46377</c:v>
                </c:pt>
                <c:pt idx="82">
                  <c:v>46378</c:v>
                </c:pt>
                <c:pt idx="83">
                  <c:v>46379</c:v>
                </c:pt>
                <c:pt idx="84">
                  <c:v>46380</c:v>
                </c:pt>
                <c:pt idx="85">
                  <c:v>46381</c:v>
                </c:pt>
                <c:pt idx="86">
                  <c:v>46382</c:v>
                </c:pt>
                <c:pt idx="87">
                  <c:v>46383</c:v>
                </c:pt>
                <c:pt idx="88">
                  <c:v>46384</c:v>
                </c:pt>
                <c:pt idx="89">
                  <c:v>46385</c:v>
                </c:pt>
                <c:pt idx="90">
                  <c:v>46386</c:v>
                </c:pt>
                <c:pt idx="91">
                  <c:v>46387</c:v>
                </c:pt>
                <c:pt idx="92">
                  <c:v>46388</c:v>
                </c:pt>
                <c:pt idx="93">
                  <c:v>46389</c:v>
                </c:pt>
                <c:pt idx="94">
                  <c:v>46390</c:v>
                </c:pt>
                <c:pt idx="95">
                  <c:v>46391</c:v>
                </c:pt>
                <c:pt idx="96">
                  <c:v>46392</c:v>
                </c:pt>
                <c:pt idx="97">
                  <c:v>46393</c:v>
                </c:pt>
                <c:pt idx="98">
                  <c:v>46394</c:v>
                </c:pt>
                <c:pt idx="99">
                  <c:v>46395</c:v>
                </c:pt>
                <c:pt idx="100">
                  <c:v>46396</c:v>
                </c:pt>
                <c:pt idx="101">
                  <c:v>46397</c:v>
                </c:pt>
                <c:pt idx="102">
                  <c:v>46398</c:v>
                </c:pt>
                <c:pt idx="103">
                  <c:v>46399</c:v>
                </c:pt>
                <c:pt idx="104">
                  <c:v>46400</c:v>
                </c:pt>
                <c:pt idx="105">
                  <c:v>46401</c:v>
                </c:pt>
                <c:pt idx="106">
                  <c:v>46402</c:v>
                </c:pt>
                <c:pt idx="107">
                  <c:v>46403</c:v>
                </c:pt>
                <c:pt idx="108">
                  <c:v>46404</c:v>
                </c:pt>
                <c:pt idx="109">
                  <c:v>46405</c:v>
                </c:pt>
                <c:pt idx="110">
                  <c:v>46406</c:v>
                </c:pt>
                <c:pt idx="111">
                  <c:v>46407</c:v>
                </c:pt>
                <c:pt idx="112">
                  <c:v>46408</c:v>
                </c:pt>
                <c:pt idx="113">
                  <c:v>46409</c:v>
                </c:pt>
                <c:pt idx="114">
                  <c:v>46410</c:v>
                </c:pt>
                <c:pt idx="115">
                  <c:v>46411</c:v>
                </c:pt>
                <c:pt idx="116">
                  <c:v>46412</c:v>
                </c:pt>
                <c:pt idx="117">
                  <c:v>46413</c:v>
                </c:pt>
                <c:pt idx="118">
                  <c:v>46414</c:v>
                </c:pt>
                <c:pt idx="119">
                  <c:v>46415</c:v>
                </c:pt>
                <c:pt idx="120">
                  <c:v>46416</c:v>
                </c:pt>
                <c:pt idx="121">
                  <c:v>46417</c:v>
                </c:pt>
                <c:pt idx="122">
                  <c:v>46418</c:v>
                </c:pt>
                <c:pt idx="123">
                  <c:v>46419</c:v>
                </c:pt>
                <c:pt idx="124">
                  <c:v>46420</c:v>
                </c:pt>
                <c:pt idx="125">
                  <c:v>46421</c:v>
                </c:pt>
                <c:pt idx="126">
                  <c:v>46422</c:v>
                </c:pt>
                <c:pt idx="127">
                  <c:v>46423</c:v>
                </c:pt>
                <c:pt idx="128">
                  <c:v>46424</c:v>
                </c:pt>
                <c:pt idx="129">
                  <c:v>46425</c:v>
                </c:pt>
                <c:pt idx="130">
                  <c:v>46426</c:v>
                </c:pt>
                <c:pt idx="131">
                  <c:v>46427</c:v>
                </c:pt>
                <c:pt idx="132">
                  <c:v>46428</c:v>
                </c:pt>
                <c:pt idx="133">
                  <c:v>46429</c:v>
                </c:pt>
                <c:pt idx="134">
                  <c:v>46430</c:v>
                </c:pt>
                <c:pt idx="135">
                  <c:v>46431</c:v>
                </c:pt>
                <c:pt idx="136">
                  <c:v>46432</c:v>
                </c:pt>
                <c:pt idx="137">
                  <c:v>46433</c:v>
                </c:pt>
                <c:pt idx="138">
                  <c:v>46434</c:v>
                </c:pt>
                <c:pt idx="139">
                  <c:v>46435</c:v>
                </c:pt>
                <c:pt idx="140">
                  <c:v>46436</c:v>
                </c:pt>
                <c:pt idx="141">
                  <c:v>46437</c:v>
                </c:pt>
                <c:pt idx="142">
                  <c:v>46438</c:v>
                </c:pt>
                <c:pt idx="143">
                  <c:v>46439</c:v>
                </c:pt>
                <c:pt idx="144">
                  <c:v>46440</c:v>
                </c:pt>
                <c:pt idx="145">
                  <c:v>46441</c:v>
                </c:pt>
                <c:pt idx="146">
                  <c:v>46442</c:v>
                </c:pt>
                <c:pt idx="147">
                  <c:v>46443</c:v>
                </c:pt>
                <c:pt idx="148">
                  <c:v>46444</c:v>
                </c:pt>
                <c:pt idx="149">
                  <c:v>46445</c:v>
                </c:pt>
                <c:pt idx="150">
                  <c:v>46446</c:v>
                </c:pt>
                <c:pt idx="151">
                  <c:v>46447</c:v>
                </c:pt>
                <c:pt idx="152">
                  <c:v>46448</c:v>
                </c:pt>
                <c:pt idx="153">
                  <c:v>46449</c:v>
                </c:pt>
                <c:pt idx="154">
                  <c:v>46450</c:v>
                </c:pt>
                <c:pt idx="155">
                  <c:v>46451</c:v>
                </c:pt>
                <c:pt idx="156">
                  <c:v>46452</c:v>
                </c:pt>
                <c:pt idx="157">
                  <c:v>46453</c:v>
                </c:pt>
                <c:pt idx="158">
                  <c:v>46454</c:v>
                </c:pt>
                <c:pt idx="159">
                  <c:v>46455</c:v>
                </c:pt>
                <c:pt idx="160">
                  <c:v>46456</c:v>
                </c:pt>
                <c:pt idx="161">
                  <c:v>46457</c:v>
                </c:pt>
                <c:pt idx="162">
                  <c:v>46458</c:v>
                </c:pt>
                <c:pt idx="163">
                  <c:v>46459</c:v>
                </c:pt>
                <c:pt idx="164">
                  <c:v>46460</c:v>
                </c:pt>
                <c:pt idx="165">
                  <c:v>46461</c:v>
                </c:pt>
                <c:pt idx="166">
                  <c:v>46462</c:v>
                </c:pt>
                <c:pt idx="167">
                  <c:v>46463</c:v>
                </c:pt>
                <c:pt idx="168">
                  <c:v>46464</c:v>
                </c:pt>
                <c:pt idx="169">
                  <c:v>46465</c:v>
                </c:pt>
                <c:pt idx="170">
                  <c:v>46466</c:v>
                </c:pt>
                <c:pt idx="171">
                  <c:v>46467</c:v>
                </c:pt>
                <c:pt idx="172">
                  <c:v>46468</c:v>
                </c:pt>
                <c:pt idx="173">
                  <c:v>46469</c:v>
                </c:pt>
                <c:pt idx="174">
                  <c:v>46470</c:v>
                </c:pt>
                <c:pt idx="175">
                  <c:v>46471</c:v>
                </c:pt>
                <c:pt idx="176">
                  <c:v>46472</c:v>
                </c:pt>
                <c:pt idx="177">
                  <c:v>46473</c:v>
                </c:pt>
                <c:pt idx="178">
                  <c:v>46474</c:v>
                </c:pt>
                <c:pt idx="179">
                  <c:v>46475</c:v>
                </c:pt>
                <c:pt idx="180">
                  <c:v>46476</c:v>
                </c:pt>
                <c:pt idx="181">
                  <c:v>46477</c:v>
                </c:pt>
              </c:numCache>
            </c:numRef>
          </c:cat>
          <c:val>
            <c:numRef>
              <c:f>'Scenario 2 fig 16 tab 12-14'!$G$2:$G$183</c:f>
              <c:numCache>
                <c:formatCode>0.00</c:formatCode>
                <c:ptCount val="18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14.68</c:v>
                </c:pt>
                <c:pt idx="20">
                  <c:v>6.36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33.36</c:v>
                </c:pt>
                <c:pt idx="25">
                  <c:v>28.43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26.72</c:v>
                </c:pt>
                <c:pt idx="39">
                  <c:v>22.85</c:v>
                </c:pt>
                <c:pt idx="40">
                  <c:v>34.950000000000003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27.19</c:v>
                </c:pt>
                <c:pt idx="46">
                  <c:v>21.05</c:v>
                </c:pt>
                <c:pt idx="47">
                  <c:v>33.06</c:v>
                </c:pt>
                <c:pt idx="48">
                  <c:v>34.82</c:v>
                </c:pt>
                <c:pt idx="49">
                  <c:v>13.89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36.51</c:v>
                </c:pt>
                <c:pt idx="54">
                  <c:v>43.57</c:v>
                </c:pt>
                <c:pt idx="55">
                  <c:v>25.72</c:v>
                </c:pt>
                <c:pt idx="56">
                  <c:v>50.82</c:v>
                </c:pt>
                <c:pt idx="57">
                  <c:v>66.27</c:v>
                </c:pt>
                <c:pt idx="58">
                  <c:v>52.17</c:v>
                </c:pt>
                <c:pt idx="59">
                  <c:v>66.83</c:v>
                </c:pt>
                <c:pt idx="60">
                  <c:v>86.54</c:v>
                </c:pt>
                <c:pt idx="61">
                  <c:v>101.14</c:v>
                </c:pt>
                <c:pt idx="62">
                  <c:v>94.41</c:v>
                </c:pt>
                <c:pt idx="63">
                  <c:v>97.29</c:v>
                </c:pt>
                <c:pt idx="64">
                  <c:v>30.71</c:v>
                </c:pt>
                <c:pt idx="65">
                  <c:v>27.98</c:v>
                </c:pt>
                <c:pt idx="66">
                  <c:v>56.76</c:v>
                </c:pt>
                <c:pt idx="67">
                  <c:v>73.849999999999994</c:v>
                </c:pt>
                <c:pt idx="68">
                  <c:v>46.36</c:v>
                </c:pt>
                <c:pt idx="69">
                  <c:v>33.65</c:v>
                </c:pt>
                <c:pt idx="70">
                  <c:v>8.35</c:v>
                </c:pt>
                <c:pt idx="71">
                  <c:v>0</c:v>
                </c:pt>
                <c:pt idx="72">
                  <c:v>0</c:v>
                </c:pt>
                <c:pt idx="73">
                  <c:v>23.55</c:v>
                </c:pt>
                <c:pt idx="74">
                  <c:v>15.16</c:v>
                </c:pt>
                <c:pt idx="75">
                  <c:v>18.260000000000002</c:v>
                </c:pt>
                <c:pt idx="76">
                  <c:v>6</c:v>
                </c:pt>
                <c:pt idx="77">
                  <c:v>16.25</c:v>
                </c:pt>
                <c:pt idx="78">
                  <c:v>16.48</c:v>
                </c:pt>
                <c:pt idx="79">
                  <c:v>16.7</c:v>
                </c:pt>
                <c:pt idx="80">
                  <c:v>16.71</c:v>
                </c:pt>
                <c:pt idx="81">
                  <c:v>16.920000000000002</c:v>
                </c:pt>
                <c:pt idx="82">
                  <c:v>16.37</c:v>
                </c:pt>
                <c:pt idx="83">
                  <c:v>14.97</c:v>
                </c:pt>
                <c:pt idx="84">
                  <c:v>1.52</c:v>
                </c:pt>
                <c:pt idx="85">
                  <c:v>0.1</c:v>
                </c:pt>
                <c:pt idx="86">
                  <c:v>0.61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25.92</c:v>
                </c:pt>
                <c:pt idx="96">
                  <c:v>30.42</c:v>
                </c:pt>
                <c:pt idx="97">
                  <c:v>33.94</c:v>
                </c:pt>
                <c:pt idx="98">
                  <c:v>26.46</c:v>
                </c:pt>
                <c:pt idx="99">
                  <c:v>0</c:v>
                </c:pt>
                <c:pt idx="100">
                  <c:v>0</c:v>
                </c:pt>
                <c:pt idx="101">
                  <c:v>28.22</c:v>
                </c:pt>
                <c:pt idx="102">
                  <c:v>28.34</c:v>
                </c:pt>
                <c:pt idx="103">
                  <c:v>13.21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22.86</c:v>
                </c:pt>
                <c:pt idx="110">
                  <c:v>29.78</c:v>
                </c:pt>
                <c:pt idx="111">
                  <c:v>48.01</c:v>
                </c:pt>
                <c:pt idx="112">
                  <c:v>41.91</c:v>
                </c:pt>
                <c:pt idx="113">
                  <c:v>8.94</c:v>
                </c:pt>
                <c:pt idx="114">
                  <c:v>0</c:v>
                </c:pt>
                <c:pt idx="115">
                  <c:v>6.67</c:v>
                </c:pt>
                <c:pt idx="116">
                  <c:v>5.83</c:v>
                </c:pt>
                <c:pt idx="117">
                  <c:v>13.49</c:v>
                </c:pt>
                <c:pt idx="118">
                  <c:v>13.08</c:v>
                </c:pt>
                <c:pt idx="119">
                  <c:v>26.22</c:v>
                </c:pt>
                <c:pt idx="120">
                  <c:v>13.38</c:v>
                </c:pt>
                <c:pt idx="121">
                  <c:v>12.15</c:v>
                </c:pt>
                <c:pt idx="122">
                  <c:v>14.22</c:v>
                </c:pt>
                <c:pt idx="123">
                  <c:v>2.59</c:v>
                </c:pt>
                <c:pt idx="124">
                  <c:v>1.57</c:v>
                </c:pt>
                <c:pt idx="125">
                  <c:v>1.1200000000000001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10.07</c:v>
                </c:pt>
                <c:pt idx="132">
                  <c:v>4.96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9.25</c:v>
                </c:pt>
                <c:pt idx="138">
                  <c:v>5.3</c:v>
                </c:pt>
                <c:pt idx="139">
                  <c:v>16.22</c:v>
                </c:pt>
                <c:pt idx="140">
                  <c:v>24.16</c:v>
                </c:pt>
                <c:pt idx="141">
                  <c:v>11.1</c:v>
                </c:pt>
                <c:pt idx="142">
                  <c:v>10.48</c:v>
                </c:pt>
                <c:pt idx="143">
                  <c:v>17.38</c:v>
                </c:pt>
                <c:pt idx="144">
                  <c:v>18.78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18.03</c:v>
                </c:pt>
                <c:pt idx="151">
                  <c:v>29.86</c:v>
                </c:pt>
                <c:pt idx="152">
                  <c:v>26.01</c:v>
                </c:pt>
                <c:pt idx="153">
                  <c:v>20.69</c:v>
                </c:pt>
                <c:pt idx="154">
                  <c:v>1.65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CAE-426A-B166-48BD36F54286}"/>
            </c:ext>
          </c:extLst>
        </c:ser>
        <c:ser>
          <c:idx val="4"/>
          <c:order val="4"/>
          <c:tx>
            <c:strRef>
              <c:f>'Scenario 2 fig 16 tab 12-14'!$H$1</c:f>
              <c:strCache>
                <c:ptCount val="1"/>
                <c:pt idx="0">
                  <c:v>GB Storage injection</c:v>
                </c:pt>
              </c:strCache>
            </c:strRef>
          </c:tx>
          <c:spPr>
            <a:solidFill>
              <a:schemeClr val="accent5"/>
            </a:solidFill>
            <a:ln w="25400">
              <a:noFill/>
            </a:ln>
            <a:effectLst/>
          </c:spPr>
          <c:cat>
            <c:numRef>
              <c:f>'Scenario 2 fig 16 tab 12-14'!$B$2:$B$183</c:f>
              <c:numCache>
                <c:formatCode>d\-mmm</c:formatCode>
                <c:ptCount val="182"/>
                <c:pt idx="0">
                  <c:v>46296</c:v>
                </c:pt>
                <c:pt idx="1">
                  <c:v>46297</c:v>
                </c:pt>
                <c:pt idx="2">
                  <c:v>46298</c:v>
                </c:pt>
                <c:pt idx="3">
                  <c:v>46299</c:v>
                </c:pt>
                <c:pt idx="4">
                  <c:v>46300</c:v>
                </c:pt>
                <c:pt idx="5">
                  <c:v>46301</c:v>
                </c:pt>
                <c:pt idx="6">
                  <c:v>46302</c:v>
                </c:pt>
                <c:pt idx="7">
                  <c:v>46303</c:v>
                </c:pt>
                <c:pt idx="8">
                  <c:v>46304</c:v>
                </c:pt>
                <c:pt idx="9">
                  <c:v>46305</c:v>
                </c:pt>
                <c:pt idx="10">
                  <c:v>46306</c:v>
                </c:pt>
                <c:pt idx="11">
                  <c:v>46307</c:v>
                </c:pt>
                <c:pt idx="12">
                  <c:v>46308</c:v>
                </c:pt>
                <c:pt idx="13">
                  <c:v>46309</c:v>
                </c:pt>
                <c:pt idx="14">
                  <c:v>46310</c:v>
                </c:pt>
                <c:pt idx="15">
                  <c:v>46311</c:v>
                </c:pt>
                <c:pt idx="16">
                  <c:v>46312</c:v>
                </c:pt>
                <c:pt idx="17">
                  <c:v>46313</c:v>
                </c:pt>
                <c:pt idx="18">
                  <c:v>46314</c:v>
                </c:pt>
                <c:pt idx="19">
                  <c:v>46315</c:v>
                </c:pt>
                <c:pt idx="20">
                  <c:v>46316</c:v>
                </c:pt>
                <c:pt idx="21">
                  <c:v>46317</c:v>
                </c:pt>
                <c:pt idx="22">
                  <c:v>46318</c:v>
                </c:pt>
                <c:pt idx="23">
                  <c:v>46319</c:v>
                </c:pt>
                <c:pt idx="24">
                  <c:v>46320</c:v>
                </c:pt>
                <c:pt idx="25">
                  <c:v>46321</c:v>
                </c:pt>
                <c:pt idx="26">
                  <c:v>46322</c:v>
                </c:pt>
                <c:pt idx="27">
                  <c:v>46323</c:v>
                </c:pt>
                <c:pt idx="28">
                  <c:v>46324</c:v>
                </c:pt>
                <c:pt idx="29">
                  <c:v>46325</c:v>
                </c:pt>
                <c:pt idx="30">
                  <c:v>46326</c:v>
                </c:pt>
                <c:pt idx="31">
                  <c:v>46327</c:v>
                </c:pt>
                <c:pt idx="32">
                  <c:v>46328</c:v>
                </c:pt>
                <c:pt idx="33">
                  <c:v>46329</c:v>
                </c:pt>
                <c:pt idx="34">
                  <c:v>46330</c:v>
                </c:pt>
                <c:pt idx="35">
                  <c:v>46331</c:v>
                </c:pt>
                <c:pt idx="36">
                  <c:v>46332</c:v>
                </c:pt>
                <c:pt idx="37">
                  <c:v>46333</c:v>
                </c:pt>
                <c:pt idx="38">
                  <c:v>46334</c:v>
                </c:pt>
                <c:pt idx="39">
                  <c:v>46335</c:v>
                </c:pt>
                <c:pt idx="40">
                  <c:v>46336</c:v>
                </c:pt>
                <c:pt idx="41">
                  <c:v>46337</c:v>
                </c:pt>
                <c:pt idx="42">
                  <c:v>46338</c:v>
                </c:pt>
                <c:pt idx="43">
                  <c:v>46339</c:v>
                </c:pt>
                <c:pt idx="44">
                  <c:v>46340</c:v>
                </c:pt>
                <c:pt idx="45">
                  <c:v>46341</c:v>
                </c:pt>
                <c:pt idx="46">
                  <c:v>46342</c:v>
                </c:pt>
                <c:pt idx="47">
                  <c:v>46343</c:v>
                </c:pt>
                <c:pt idx="48">
                  <c:v>46344</c:v>
                </c:pt>
                <c:pt idx="49">
                  <c:v>46345</c:v>
                </c:pt>
                <c:pt idx="50">
                  <c:v>46346</c:v>
                </c:pt>
                <c:pt idx="51">
                  <c:v>46347</c:v>
                </c:pt>
                <c:pt idx="52">
                  <c:v>46348</c:v>
                </c:pt>
                <c:pt idx="53">
                  <c:v>46349</c:v>
                </c:pt>
                <c:pt idx="54">
                  <c:v>46350</c:v>
                </c:pt>
                <c:pt idx="55">
                  <c:v>46351</c:v>
                </c:pt>
                <c:pt idx="56">
                  <c:v>46352</c:v>
                </c:pt>
                <c:pt idx="57">
                  <c:v>46353</c:v>
                </c:pt>
                <c:pt idx="58">
                  <c:v>46354</c:v>
                </c:pt>
                <c:pt idx="59">
                  <c:v>46355</c:v>
                </c:pt>
                <c:pt idx="60">
                  <c:v>46356</c:v>
                </c:pt>
                <c:pt idx="61">
                  <c:v>46357</c:v>
                </c:pt>
                <c:pt idx="62">
                  <c:v>46358</c:v>
                </c:pt>
                <c:pt idx="63">
                  <c:v>46359</c:v>
                </c:pt>
                <c:pt idx="64">
                  <c:v>46360</c:v>
                </c:pt>
                <c:pt idx="65">
                  <c:v>46361</c:v>
                </c:pt>
                <c:pt idx="66">
                  <c:v>46362</c:v>
                </c:pt>
                <c:pt idx="67">
                  <c:v>46363</c:v>
                </c:pt>
                <c:pt idx="68">
                  <c:v>46364</c:v>
                </c:pt>
                <c:pt idx="69">
                  <c:v>46365</c:v>
                </c:pt>
                <c:pt idx="70">
                  <c:v>46366</c:v>
                </c:pt>
                <c:pt idx="71">
                  <c:v>46367</c:v>
                </c:pt>
                <c:pt idx="72">
                  <c:v>46368</c:v>
                </c:pt>
                <c:pt idx="73">
                  <c:v>46369</c:v>
                </c:pt>
                <c:pt idx="74">
                  <c:v>46370</c:v>
                </c:pt>
                <c:pt idx="75">
                  <c:v>46371</c:v>
                </c:pt>
                <c:pt idx="76">
                  <c:v>46372</c:v>
                </c:pt>
                <c:pt idx="77">
                  <c:v>46373</c:v>
                </c:pt>
                <c:pt idx="78">
                  <c:v>46374</c:v>
                </c:pt>
                <c:pt idx="79">
                  <c:v>46375</c:v>
                </c:pt>
                <c:pt idx="80">
                  <c:v>46376</c:v>
                </c:pt>
                <c:pt idx="81">
                  <c:v>46377</c:v>
                </c:pt>
                <c:pt idx="82">
                  <c:v>46378</c:v>
                </c:pt>
                <c:pt idx="83">
                  <c:v>46379</c:v>
                </c:pt>
                <c:pt idx="84">
                  <c:v>46380</c:v>
                </c:pt>
                <c:pt idx="85">
                  <c:v>46381</c:v>
                </c:pt>
                <c:pt idx="86">
                  <c:v>46382</c:v>
                </c:pt>
                <c:pt idx="87">
                  <c:v>46383</c:v>
                </c:pt>
                <c:pt idx="88">
                  <c:v>46384</c:v>
                </c:pt>
                <c:pt idx="89">
                  <c:v>46385</c:v>
                </c:pt>
                <c:pt idx="90">
                  <c:v>46386</c:v>
                </c:pt>
                <c:pt idx="91">
                  <c:v>46387</c:v>
                </c:pt>
                <c:pt idx="92">
                  <c:v>46388</c:v>
                </c:pt>
                <c:pt idx="93">
                  <c:v>46389</c:v>
                </c:pt>
                <c:pt idx="94">
                  <c:v>46390</c:v>
                </c:pt>
                <c:pt idx="95">
                  <c:v>46391</c:v>
                </c:pt>
                <c:pt idx="96">
                  <c:v>46392</c:v>
                </c:pt>
                <c:pt idx="97">
                  <c:v>46393</c:v>
                </c:pt>
                <c:pt idx="98">
                  <c:v>46394</c:v>
                </c:pt>
                <c:pt idx="99">
                  <c:v>46395</c:v>
                </c:pt>
                <c:pt idx="100">
                  <c:v>46396</c:v>
                </c:pt>
                <c:pt idx="101">
                  <c:v>46397</c:v>
                </c:pt>
                <c:pt idx="102">
                  <c:v>46398</c:v>
                </c:pt>
                <c:pt idx="103">
                  <c:v>46399</c:v>
                </c:pt>
                <c:pt idx="104">
                  <c:v>46400</c:v>
                </c:pt>
                <c:pt idx="105">
                  <c:v>46401</c:v>
                </c:pt>
                <c:pt idx="106">
                  <c:v>46402</c:v>
                </c:pt>
                <c:pt idx="107">
                  <c:v>46403</c:v>
                </c:pt>
                <c:pt idx="108">
                  <c:v>46404</c:v>
                </c:pt>
                <c:pt idx="109">
                  <c:v>46405</c:v>
                </c:pt>
                <c:pt idx="110">
                  <c:v>46406</c:v>
                </c:pt>
                <c:pt idx="111">
                  <c:v>46407</c:v>
                </c:pt>
                <c:pt idx="112">
                  <c:v>46408</c:v>
                </c:pt>
                <c:pt idx="113">
                  <c:v>46409</c:v>
                </c:pt>
                <c:pt idx="114">
                  <c:v>46410</c:v>
                </c:pt>
                <c:pt idx="115">
                  <c:v>46411</c:v>
                </c:pt>
                <c:pt idx="116">
                  <c:v>46412</c:v>
                </c:pt>
                <c:pt idx="117">
                  <c:v>46413</c:v>
                </c:pt>
                <c:pt idx="118">
                  <c:v>46414</c:v>
                </c:pt>
                <c:pt idx="119">
                  <c:v>46415</c:v>
                </c:pt>
                <c:pt idx="120">
                  <c:v>46416</c:v>
                </c:pt>
                <c:pt idx="121">
                  <c:v>46417</c:v>
                </c:pt>
                <c:pt idx="122">
                  <c:v>46418</c:v>
                </c:pt>
                <c:pt idx="123">
                  <c:v>46419</c:v>
                </c:pt>
                <c:pt idx="124">
                  <c:v>46420</c:v>
                </c:pt>
                <c:pt idx="125">
                  <c:v>46421</c:v>
                </c:pt>
                <c:pt idx="126">
                  <c:v>46422</c:v>
                </c:pt>
                <c:pt idx="127">
                  <c:v>46423</c:v>
                </c:pt>
                <c:pt idx="128">
                  <c:v>46424</c:v>
                </c:pt>
                <c:pt idx="129">
                  <c:v>46425</c:v>
                </c:pt>
                <c:pt idx="130">
                  <c:v>46426</c:v>
                </c:pt>
                <c:pt idx="131">
                  <c:v>46427</c:v>
                </c:pt>
                <c:pt idx="132">
                  <c:v>46428</c:v>
                </c:pt>
                <c:pt idx="133">
                  <c:v>46429</c:v>
                </c:pt>
                <c:pt idx="134">
                  <c:v>46430</c:v>
                </c:pt>
                <c:pt idx="135">
                  <c:v>46431</c:v>
                </c:pt>
                <c:pt idx="136">
                  <c:v>46432</c:v>
                </c:pt>
                <c:pt idx="137">
                  <c:v>46433</c:v>
                </c:pt>
                <c:pt idx="138">
                  <c:v>46434</c:v>
                </c:pt>
                <c:pt idx="139">
                  <c:v>46435</c:v>
                </c:pt>
                <c:pt idx="140">
                  <c:v>46436</c:v>
                </c:pt>
                <c:pt idx="141">
                  <c:v>46437</c:v>
                </c:pt>
                <c:pt idx="142">
                  <c:v>46438</c:v>
                </c:pt>
                <c:pt idx="143">
                  <c:v>46439</c:v>
                </c:pt>
                <c:pt idx="144">
                  <c:v>46440</c:v>
                </c:pt>
                <c:pt idx="145">
                  <c:v>46441</c:v>
                </c:pt>
                <c:pt idx="146">
                  <c:v>46442</c:v>
                </c:pt>
                <c:pt idx="147">
                  <c:v>46443</c:v>
                </c:pt>
                <c:pt idx="148">
                  <c:v>46444</c:v>
                </c:pt>
                <c:pt idx="149">
                  <c:v>46445</c:v>
                </c:pt>
                <c:pt idx="150">
                  <c:v>46446</c:v>
                </c:pt>
                <c:pt idx="151">
                  <c:v>46447</c:v>
                </c:pt>
                <c:pt idx="152">
                  <c:v>46448</c:v>
                </c:pt>
                <c:pt idx="153">
                  <c:v>46449</c:v>
                </c:pt>
                <c:pt idx="154">
                  <c:v>46450</c:v>
                </c:pt>
                <c:pt idx="155">
                  <c:v>46451</c:v>
                </c:pt>
                <c:pt idx="156">
                  <c:v>46452</c:v>
                </c:pt>
                <c:pt idx="157">
                  <c:v>46453</c:v>
                </c:pt>
                <c:pt idx="158">
                  <c:v>46454</c:v>
                </c:pt>
                <c:pt idx="159">
                  <c:v>46455</c:v>
                </c:pt>
                <c:pt idx="160">
                  <c:v>46456</c:v>
                </c:pt>
                <c:pt idx="161">
                  <c:v>46457</c:v>
                </c:pt>
                <c:pt idx="162">
                  <c:v>46458</c:v>
                </c:pt>
                <c:pt idx="163">
                  <c:v>46459</c:v>
                </c:pt>
                <c:pt idx="164">
                  <c:v>46460</c:v>
                </c:pt>
                <c:pt idx="165">
                  <c:v>46461</c:v>
                </c:pt>
                <c:pt idx="166">
                  <c:v>46462</c:v>
                </c:pt>
                <c:pt idx="167">
                  <c:v>46463</c:v>
                </c:pt>
                <c:pt idx="168">
                  <c:v>46464</c:v>
                </c:pt>
                <c:pt idx="169">
                  <c:v>46465</c:v>
                </c:pt>
                <c:pt idx="170">
                  <c:v>46466</c:v>
                </c:pt>
                <c:pt idx="171">
                  <c:v>46467</c:v>
                </c:pt>
                <c:pt idx="172">
                  <c:v>46468</c:v>
                </c:pt>
                <c:pt idx="173">
                  <c:v>46469</c:v>
                </c:pt>
                <c:pt idx="174">
                  <c:v>46470</c:v>
                </c:pt>
                <c:pt idx="175">
                  <c:v>46471</c:v>
                </c:pt>
                <c:pt idx="176">
                  <c:v>46472</c:v>
                </c:pt>
                <c:pt idx="177">
                  <c:v>46473</c:v>
                </c:pt>
                <c:pt idx="178">
                  <c:v>46474</c:v>
                </c:pt>
                <c:pt idx="179">
                  <c:v>46475</c:v>
                </c:pt>
                <c:pt idx="180">
                  <c:v>46476</c:v>
                </c:pt>
                <c:pt idx="181">
                  <c:v>46477</c:v>
                </c:pt>
              </c:numCache>
            </c:numRef>
          </c:cat>
          <c:val>
            <c:numRef>
              <c:f>'Scenario 2 fig 16 tab 12-14'!$H$2:$H$183</c:f>
              <c:numCache>
                <c:formatCode>0.00</c:formatCode>
                <c:ptCount val="182"/>
                <c:pt idx="0">
                  <c:v>39.979999999999997</c:v>
                </c:pt>
                <c:pt idx="1">
                  <c:v>27.11</c:v>
                </c:pt>
                <c:pt idx="2">
                  <c:v>13.8</c:v>
                </c:pt>
                <c:pt idx="3">
                  <c:v>8.1300000000000008</c:v>
                </c:pt>
                <c:pt idx="4">
                  <c:v>8.35</c:v>
                </c:pt>
                <c:pt idx="5">
                  <c:v>8.68</c:v>
                </c:pt>
                <c:pt idx="6">
                  <c:v>10.63</c:v>
                </c:pt>
                <c:pt idx="7">
                  <c:v>9</c:v>
                </c:pt>
                <c:pt idx="8">
                  <c:v>8.81</c:v>
                </c:pt>
                <c:pt idx="9">
                  <c:v>6.12</c:v>
                </c:pt>
                <c:pt idx="10">
                  <c:v>6</c:v>
                </c:pt>
                <c:pt idx="11">
                  <c:v>6</c:v>
                </c:pt>
                <c:pt idx="12">
                  <c:v>3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5.61</c:v>
                </c:pt>
                <c:pt idx="22">
                  <c:v>15.43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10.73</c:v>
                </c:pt>
                <c:pt idx="27">
                  <c:v>23.2</c:v>
                </c:pt>
                <c:pt idx="28">
                  <c:v>18.690000000000001</c:v>
                </c:pt>
                <c:pt idx="29">
                  <c:v>9.17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20.350000000000001</c:v>
                </c:pt>
                <c:pt idx="42">
                  <c:v>25.62</c:v>
                </c:pt>
                <c:pt idx="43">
                  <c:v>14.7</c:v>
                </c:pt>
                <c:pt idx="44">
                  <c:v>4.57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25.07</c:v>
                </c:pt>
                <c:pt idx="51">
                  <c:v>10.69</c:v>
                </c:pt>
                <c:pt idx="52">
                  <c:v>22.12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22.85</c:v>
                </c:pt>
                <c:pt idx="72">
                  <c:v>14.56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0.12</c:v>
                </c:pt>
                <c:pt idx="88">
                  <c:v>15.44</c:v>
                </c:pt>
                <c:pt idx="89">
                  <c:v>39.119999999999997</c:v>
                </c:pt>
                <c:pt idx="90">
                  <c:v>25.91</c:v>
                </c:pt>
                <c:pt idx="91">
                  <c:v>45.31</c:v>
                </c:pt>
                <c:pt idx="92">
                  <c:v>45.05</c:v>
                </c:pt>
                <c:pt idx="93">
                  <c:v>38.56</c:v>
                </c:pt>
                <c:pt idx="94">
                  <c:v>20.399999999999999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7.59</c:v>
                </c:pt>
                <c:pt idx="100">
                  <c:v>1.33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11.96</c:v>
                </c:pt>
                <c:pt idx="105">
                  <c:v>45.01</c:v>
                </c:pt>
                <c:pt idx="106">
                  <c:v>46.37</c:v>
                </c:pt>
                <c:pt idx="107">
                  <c:v>50.13</c:v>
                </c:pt>
                <c:pt idx="108">
                  <c:v>17.920000000000002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7.28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15.79</c:v>
                </c:pt>
                <c:pt idx="127">
                  <c:v>34.43</c:v>
                </c:pt>
                <c:pt idx="128">
                  <c:v>36.409999999999997</c:v>
                </c:pt>
                <c:pt idx="129">
                  <c:v>26.44</c:v>
                </c:pt>
                <c:pt idx="130">
                  <c:v>9.31</c:v>
                </c:pt>
                <c:pt idx="131">
                  <c:v>0</c:v>
                </c:pt>
                <c:pt idx="132">
                  <c:v>0</c:v>
                </c:pt>
                <c:pt idx="133">
                  <c:v>17.43</c:v>
                </c:pt>
                <c:pt idx="134">
                  <c:v>21.38</c:v>
                </c:pt>
                <c:pt idx="135">
                  <c:v>20.48</c:v>
                </c:pt>
                <c:pt idx="136">
                  <c:v>11.29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7.15</c:v>
                </c:pt>
                <c:pt idx="146">
                  <c:v>23.88</c:v>
                </c:pt>
                <c:pt idx="147">
                  <c:v>31.2</c:v>
                </c:pt>
                <c:pt idx="148">
                  <c:v>22.25</c:v>
                </c:pt>
                <c:pt idx="149">
                  <c:v>18.12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4.8499999999999996</c:v>
                </c:pt>
                <c:pt idx="156">
                  <c:v>16.07</c:v>
                </c:pt>
                <c:pt idx="157">
                  <c:v>15.2</c:v>
                </c:pt>
                <c:pt idx="158">
                  <c:v>16.95</c:v>
                </c:pt>
                <c:pt idx="159">
                  <c:v>27.83</c:v>
                </c:pt>
                <c:pt idx="160">
                  <c:v>24.45</c:v>
                </c:pt>
                <c:pt idx="161">
                  <c:v>25.85</c:v>
                </c:pt>
                <c:pt idx="162">
                  <c:v>41.62</c:v>
                </c:pt>
                <c:pt idx="163">
                  <c:v>40.659999999999997</c:v>
                </c:pt>
                <c:pt idx="164">
                  <c:v>36.700000000000003</c:v>
                </c:pt>
                <c:pt idx="165">
                  <c:v>37.76</c:v>
                </c:pt>
                <c:pt idx="166">
                  <c:v>29.22</c:v>
                </c:pt>
                <c:pt idx="167">
                  <c:v>16.38</c:v>
                </c:pt>
                <c:pt idx="168">
                  <c:v>13.17</c:v>
                </c:pt>
                <c:pt idx="169">
                  <c:v>16.43</c:v>
                </c:pt>
                <c:pt idx="170">
                  <c:v>23.73</c:v>
                </c:pt>
                <c:pt idx="171">
                  <c:v>31.46</c:v>
                </c:pt>
                <c:pt idx="172">
                  <c:v>33.729999999999997</c:v>
                </c:pt>
                <c:pt idx="173">
                  <c:v>43.1</c:v>
                </c:pt>
                <c:pt idx="174">
                  <c:v>46.33</c:v>
                </c:pt>
                <c:pt idx="175">
                  <c:v>48.59</c:v>
                </c:pt>
                <c:pt idx="176">
                  <c:v>46.98</c:v>
                </c:pt>
                <c:pt idx="177">
                  <c:v>47.15</c:v>
                </c:pt>
                <c:pt idx="178">
                  <c:v>44.71</c:v>
                </c:pt>
                <c:pt idx="179">
                  <c:v>39.82</c:v>
                </c:pt>
                <c:pt idx="180">
                  <c:v>21.12</c:v>
                </c:pt>
                <c:pt idx="181">
                  <c:v>27.67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CAE-426A-B166-48BD36F54286}"/>
            </c:ext>
          </c:extLst>
        </c:ser>
        <c:ser>
          <c:idx val="6"/>
          <c:order val="6"/>
          <c:tx>
            <c:strRef>
              <c:f>'Scenario 2 fig 16 tab 12-14'!$J$1</c:f>
              <c:strCache>
                <c:ptCount val="1"/>
                <c:pt idx="0">
                  <c:v>Imports from continental Europe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cat>
            <c:numRef>
              <c:f>'Scenario 2 fig 16 tab 12-14'!$B$2:$B$183</c:f>
              <c:numCache>
                <c:formatCode>d\-mmm</c:formatCode>
                <c:ptCount val="182"/>
                <c:pt idx="0">
                  <c:v>46296</c:v>
                </c:pt>
                <c:pt idx="1">
                  <c:v>46297</c:v>
                </c:pt>
                <c:pt idx="2">
                  <c:v>46298</c:v>
                </c:pt>
                <c:pt idx="3">
                  <c:v>46299</c:v>
                </c:pt>
                <c:pt idx="4">
                  <c:v>46300</c:v>
                </c:pt>
                <c:pt idx="5">
                  <c:v>46301</c:v>
                </c:pt>
                <c:pt idx="6">
                  <c:v>46302</c:v>
                </c:pt>
                <c:pt idx="7">
                  <c:v>46303</c:v>
                </c:pt>
                <c:pt idx="8">
                  <c:v>46304</c:v>
                </c:pt>
                <c:pt idx="9">
                  <c:v>46305</c:v>
                </c:pt>
                <c:pt idx="10">
                  <c:v>46306</c:v>
                </c:pt>
                <c:pt idx="11">
                  <c:v>46307</c:v>
                </c:pt>
                <c:pt idx="12">
                  <c:v>46308</c:v>
                </c:pt>
                <c:pt idx="13">
                  <c:v>46309</c:v>
                </c:pt>
                <c:pt idx="14">
                  <c:v>46310</c:v>
                </c:pt>
                <c:pt idx="15">
                  <c:v>46311</c:v>
                </c:pt>
                <c:pt idx="16">
                  <c:v>46312</c:v>
                </c:pt>
                <c:pt idx="17">
                  <c:v>46313</c:v>
                </c:pt>
                <c:pt idx="18">
                  <c:v>46314</c:v>
                </c:pt>
                <c:pt idx="19">
                  <c:v>46315</c:v>
                </c:pt>
                <c:pt idx="20">
                  <c:v>46316</c:v>
                </c:pt>
                <c:pt idx="21">
                  <c:v>46317</c:v>
                </c:pt>
                <c:pt idx="22">
                  <c:v>46318</c:v>
                </c:pt>
                <c:pt idx="23">
                  <c:v>46319</c:v>
                </c:pt>
                <c:pt idx="24">
                  <c:v>46320</c:v>
                </c:pt>
                <c:pt idx="25">
                  <c:v>46321</c:v>
                </c:pt>
                <c:pt idx="26">
                  <c:v>46322</c:v>
                </c:pt>
                <c:pt idx="27">
                  <c:v>46323</c:v>
                </c:pt>
                <c:pt idx="28">
                  <c:v>46324</c:v>
                </c:pt>
                <c:pt idx="29">
                  <c:v>46325</c:v>
                </c:pt>
                <c:pt idx="30">
                  <c:v>46326</c:v>
                </c:pt>
                <c:pt idx="31">
                  <c:v>46327</c:v>
                </c:pt>
                <c:pt idx="32">
                  <c:v>46328</c:v>
                </c:pt>
                <c:pt idx="33">
                  <c:v>46329</c:v>
                </c:pt>
                <c:pt idx="34">
                  <c:v>46330</c:v>
                </c:pt>
                <c:pt idx="35">
                  <c:v>46331</c:v>
                </c:pt>
                <c:pt idx="36">
                  <c:v>46332</c:v>
                </c:pt>
                <c:pt idx="37">
                  <c:v>46333</c:v>
                </c:pt>
                <c:pt idx="38">
                  <c:v>46334</c:v>
                </c:pt>
                <c:pt idx="39">
                  <c:v>46335</c:v>
                </c:pt>
                <c:pt idx="40">
                  <c:v>46336</c:v>
                </c:pt>
                <c:pt idx="41">
                  <c:v>46337</c:v>
                </c:pt>
                <c:pt idx="42">
                  <c:v>46338</c:v>
                </c:pt>
                <c:pt idx="43">
                  <c:v>46339</c:v>
                </c:pt>
                <c:pt idx="44">
                  <c:v>46340</c:v>
                </c:pt>
                <c:pt idx="45">
                  <c:v>46341</c:v>
                </c:pt>
                <c:pt idx="46">
                  <c:v>46342</c:v>
                </c:pt>
                <c:pt idx="47">
                  <c:v>46343</c:v>
                </c:pt>
                <c:pt idx="48">
                  <c:v>46344</c:v>
                </c:pt>
                <c:pt idx="49">
                  <c:v>46345</c:v>
                </c:pt>
                <c:pt idx="50">
                  <c:v>46346</c:v>
                </c:pt>
                <c:pt idx="51">
                  <c:v>46347</c:v>
                </c:pt>
                <c:pt idx="52">
                  <c:v>46348</c:v>
                </c:pt>
                <c:pt idx="53">
                  <c:v>46349</c:v>
                </c:pt>
                <c:pt idx="54">
                  <c:v>46350</c:v>
                </c:pt>
                <c:pt idx="55">
                  <c:v>46351</c:v>
                </c:pt>
                <c:pt idx="56">
                  <c:v>46352</c:v>
                </c:pt>
                <c:pt idx="57">
                  <c:v>46353</c:v>
                </c:pt>
                <c:pt idx="58">
                  <c:v>46354</c:v>
                </c:pt>
                <c:pt idx="59">
                  <c:v>46355</c:v>
                </c:pt>
                <c:pt idx="60">
                  <c:v>46356</c:v>
                </c:pt>
                <c:pt idx="61">
                  <c:v>46357</c:v>
                </c:pt>
                <c:pt idx="62">
                  <c:v>46358</c:v>
                </c:pt>
                <c:pt idx="63">
                  <c:v>46359</c:v>
                </c:pt>
                <c:pt idx="64">
                  <c:v>46360</c:v>
                </c:pt>
                <c:pt idx="65">
                  <c:v>46361</c:v>
                </c:pt>
                <c:pt idx="66">
                  <c:v>46362</c:v>
                </c:pt>
                <c:pt idx="67">
                  <c:v>46363</c:v>
                </c:pt>
                <c:pt idx="68">
                  <c:v>46364</c:v>
                </c:pt>
                <c:pt idx="69">
                  <c:v>46365</c:v>
                </c:pt>
                <c:pt idx="70">
                  <c:v>46366</c:v>
                </c:pt>
                <c:pt idx="71">
                  <c:v>46367</c:v>
                </c:pt>
                <c:pt idx="72">
                  <c:v>46368</c:v>
                </c:pt>
                <c:pt idx="73">
                  <c:v>46369</c:v>
                </c:pt>
                <c:pt idx="74">
                  <c:v>46370</c:v>
                </c:pt>
                <c:pt idx="75">
                  <c:v>46371</c:v>
                </c:pt>
                <c:pt idx="76">
                  <c:v>46372</c:v>
                </c:pt>
                <c:pt idx="77">
                  <c:v>46373</c:v>
                </c:pt>
                <c:pt idx="78">
                  <c:v>46374</c:v>
                </c:pt>
                <c:pt idx="79">
                  <c:v>46375</c:v>
                </c:pt>
                <c:pt idx="80">
                  <c:v>46376</c:v>
                </c:pt>
                <c:pt idx="81">
                  <c:v>46377</c:v>
                </c:pt>
                <c:pt idx="82">
                  <c:v>46378</c:v>
                </c:pt>
                <c:pt idx="83">
                  <c:v>46379</c:v>
                </c:pt>
                <c:pt idx="84">
                  <c:v>46380</c:v>
                </c:pt>
                <c:pt idx="85">
                  <c:v>46381</c:v>
                </c:pt>
                <c:pt idx="86">
                  <c:v>46382</c:v>
                </c:pt>
                <c:pt idx="87">
                  <c:v>46383</c:v>
                </c:pt>
                <c:pt idx="88">
                  <c:v>46384</c:v>
                </c:pt>
                <c:pt idx="89">
                  <c:v>46385</c:v>
                </c:pt>
                <c:pt idx="90">
                  <c:v>46386</c:v>
                </c:pt>
                <c:pt idx="91">
                  <c:v>46387</c:v>
                </c:pt>
                <c:pt idx="92">
                  <c:v>46388</c:v>
                </c:pt>
                <c:pt idx="93">
                  <c:v>46389</c:v>
                </c:pt>
                <c:pt idx="94">
                  <c:v>46390</c:v>
                </c:pt>
                <c:pt idx="95">
                  <c:v>46391</c:v>
                </c:pt>
                <c:pt idx="96">
                  <c:v>46392</c:v>
                </c:pt>
                <c:pt idx="97">
                  <c:v>46393</c:v>
                </c:pt>
                <c:pt idx="98">
                  <c:v>46394</c:v>
                </c:pt>
                <c:pt idx="99">
                  <c:v>46395</c:v>
                </c:pt>
                <c:pt idx="100">
                  <c:v>46396</c:v>
                </c:pt>
                <c:pt idx="101">
                  <c:v>46397</c:v>
                </c:pt>
                <c:pt idx="102">
                  <c:v>46398</c:v>
                </c:pt>
                <c:pt idx="103">
                  <c:v>46399</c:v>
                </c:pt>
                <c:pt idx="104">
                  <c:v>46400</c:v>
                </c:pt>
                <c:pt idx="105">
                  <c:v>46401</c:v>
                </c:pt>
                <c:pt idx="106">
                  <c:v>46402</c:v>
                </c:pt>
                <c:pt idx="107">
                  <c:v>46403</c:v>
                </c:pt>
                <c:pt idx="108">
                  <c:v>46404</c:v>
                </c:pt>
                <c:pt idx="109">
                  <c:v>46405</c:v>
                </c:pt>
                <c:pt idx="110">
                  <c:v>46406</c:v>
                </c:pt>
                <c:pt idx="111">
                  <c:v>46407</c:v>
                </c:pt>
                <c:pt idx="112">
                  <c:v>46408</c:v>
                </c:pt>
                <c:pt idx="113">
                  <c:v>46409</c:v>
                </c:pt>
                <c:pt idx="114">
                  <c:v>46410</c:v>
                </c:pt>
                <c:pt idx="115">
                  <c:v>46411</c:v>
                </c:pt>
                <c:pt idx="116">
                  <c:v>46412</c:v>
                </c:pt>
                <c:pt idx="117">
                  <c:v>46413</c:v>
                </c:pt>
                <c:pt idx="118">
                  <c:v>46414</c:v>
                </c:pt>
                <c:pt idx="119">
                  <c:v>46415</c:v>
                </c:pt>
                <c:pt idx="120">
                  <c:v>46416</c:v>
                </c:pt>
                <c:pt idx="121">
                  <c:v>46417</c:v>
                </c:pt>
                <c:pt idx="122">
                  <c:v>46418</c:v>
                </c:pt>
                <c:pt idx="123">
                  <c:v>46419</c:v>
                </c:pt>
                <c:pt idx="124">
                  <c:v>46420</c:v>
                </c:pt>
                <c:pt idx="125">
                  <c:v>46421</c:v>
                </c:pt>
                <c:pt idx="126">
                  <c:v>46422</c:v>
                </c:pt>
                <c:pt idx="127">
                  <c:v>46423</c:v>
                </c:pt>
                <c:pt idx="128">
                  <c:v>46424</c:v>
                </c:pt>
                <c:pt idx="129">
                  <c:v>46425</c:v>
                </c:pt>
                <c:pt idx="130">
                  <c:v>46426</c:v>
                </c:pt>
                <c:pt idx="131">
                  <c:v>46427</c:v>
                </c:pt>
                <c:pt idx="132">
                  <c:v>46428</c:v>
                </c:pt>
                <c:pt idx="133">
                  <c:v>46429</c:v>
                </c:pt>
                <c:pt idx="134">
                  <c:v>46430</c:v>
                </c:pt>
                <c:pt idx="135">
                  <c:v>46431</c:v>
                </c:pt>
                <c:pt idx="136">
                  <c:v>46432</c:v>
                </c:pt>
                <c:pt idx="137">
                  <c:v>46433</c:v>
                </c:pt>
                <c:pt idx="138">
                  <c:v>46434</c:v>
                </c:pt>
                <c:pt idx="139">
                  <c:v>46435</c:v>
                </c:pt>
                <c:pt idx="140">
                  <c:v>46436</c:v>
                </c:pt>
                <c:pt idx="141">
                  <c:v>46437</c:v>
                </c:pt>
                <c:pt idx="142">
                  <c:v>46438</c:v>
                </c:pt>
                <c:pt idx="143">
                  <c:v>46439</c:v>
                </c:pt>
                <c:pt idx="144">
                  <c:v>46440</c:v>
                </c:pt>
                <c:pt idx="145">
                  <c:v>46441</c:v>
                </c:pt>
                <c:pt idx="146">
                  <c:v>46442</c:v>
                </c:pt>
                <c:pt idx="147">
                  <c:v>46443</c:v>
                </c:pt>
                <c:pt idx="148">
                  <c:v>46444</c:v>
                </c:pt>
                <c:pt idx="149">
                  <c:v>46445</c:v>
                </c:pt>
                <c:pt idx="150">
                  <c:v>46446</c:v>
                </c:pt>
                <c:pt idx="151">
                  <c:v>46447</c:v>
                </c:pt>
                <c:pt idx="152">
                  <c:v>46448</c:v>
                </c:pt>
                <c:pt idx="153">
                  <c:v>46449</c:v>
                </c:pt>
                <c:pt idx="154">
                  <c:v>46450</c:v>
                </c:pt>
                <c:pt idx="155">
                  <c:v>46451</c:v>
                </c:pt>
                <c:pt idx="156">
                  <c:v>46452</c:v>
                </c:pt>
                <c:pt idx="157">
                  <c:v>46453</c:v>
                </c:pt>
                <c:pt idx="158">
                  <c:v>46454</c:v>
                </c:pt>
                <c:pt idx="159">
                  <c:v>46455</c:v>
                </c:pt>
                <c:pt idx="160">
                  <c:v>46456</c:v>
                </c:pt>
                <c:pt idx="161">
                  <c:v>46457</c:v>
                </c:pt>
                <c:pt idx="162">
                  <c:v>46458</c:v>
                </c:pt>
                <c:pt idx="163">
                  <c:v>46459</c:v>
                </c:pt>
                <c:pt idx="164">
                  <c:v>46460</c:v>
                </c:pt>
                <c:pt idx="165">
                  <c:v>46461</c:v>
                </c:pt>
                <c:pt idx="166">
                  <c:v>46462</c:v>
                </c:pt>
                <c:pt idx="167">
                  <c:v>46463</c:v>
                </c:pt>
                <c:pt idx="168">
                  <c:v>46464</c:v>
                </c:pt>
                <c:pt idx="169">
                  <c:v>46465</c:v>
                </c:pt>
                <c:pt idx="170">
                  <c:v>46466</c:v>
                </c:pt>
                <c:pt idx="171">
                  <c:v>46467</c:v>
                </c:pt>
                <c:pt idx="172">
                  <c:v>46468</c:v>
                </c:pt>
                <c:pt idx="173">
                  <c:v>46469</c:v>
                </c:pt>
                <c:pt idx="174">
                  <c:v>46470</c:v>
                </c:pt>
                <c:pt idx="175">
                  <c:v>46471</c:v>
                </c:pt>
                <c:pt idx="176">
                  <c:v>46472</c:v>
                </c:pt>
                <c:pt idx="177">
                  <c:v>46473</c:v>
                </c:pt>
                <c:pt idx="178">
                  <c:v>46474</c:v>
                </c:pt>
                <c:pt idx="179">
                  <c:v>46475</c:v>
                </c:pt>
                <c:pt idx="180">
                  <c:v>46476</c:v>
                </c:pt>
                <c:pt idx="181">
                  <c:v>46477</c:v>
                </c:pt>
              </c:numCache>
            </c:numRef>
          </c:cat>
          <c:val>
            <c:numRef>
              <c:f>'Scenario 2 fig 16 tab 12-14'!$J$2:$J$183</c:f>
              <c:numCache>
                <c:formatCode>0.00</c:formatCode>
                <c:ptCount val="18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10.67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8.09</c:v>
                </c:pt>
                <c:pt idx="77">
                  <c:v>26.4</c:v>
                </c:pt>
                <c:pt idx="78">
                  <c:v>32.049999999999997</c:v>
                </c:pt>
                <c:pt idx="79">
                  <c:v>37.35</c:v>
                </c:pt>
                <c:pt idx="80">
                  <c:v>38.92</c:v>
                </c:pt>
                <c:pt idx="81">
                  <c:v>42.82</c:v>
                </c:pt>
                <c:pt idx="82">
                  <c:v>33.020000000000003</c:v>
                </c:pt>
                <c:pt idx="83">
                  <c:v>6.82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CAE-426A-B166-48BD36F542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3155896"/>
        <c:axId val="743156224"/>
      </c:areaChart>
      <c:lineChart>
        <c:grouping val="standard"/>
        <c:varyColors val="0"/>
        <c:ser>
          <c:idx val="5"/>
          <c:order val="5"/>
          <c:tx>
            <c:strRef>
              <c:f>'Scenario 2 fig 16 tab 12-14'!$I$1</c:f>
              <c:strCache>
                <c:ptCount val="1"/>
                <c:pt idx="0">
                  <c:v>NTS demand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'Scenario 2 fig 16 tab 12-14'!$I$2:$I$183</c:f>
              <c:numCache>
                <c:formatCode>0.00</c:formatCode>
                <c:ptCount val="182"/>
                <c:pt idx="0">
                  <c:v>188.04999999999998</c:v>
                </c:pt>
                <c:pt idx="1">
                  <c:v>160.40000000000003</c:v>
                </c:pt>
                <c:pt idx="2">
                  <c:v>158.57</c:v>
                </c:pt>
                <c:pt idx="3">
                  <c:v>170.45</c:v>
                </c:pt>
                <c:pt idx="4">
                  <c:v>177.16</c:v>
                </c:pt>
                <c:pt idx="5">
                  <c:v>183.01000000000002</c:v>
                </c:pt>
                <c:pt idx="6">
                  <c:v>176.81</c:v>
                </c:pt>
                <c:pt idx="7">
                  <c:v>160.73000000000002</c:v>
                </c:pt>
                <c:pt idx="8">
                  <c:v>154.98000000000002</c:v>
                </c:pt>
                <c:pt idx="9">
                  <c:v>158.87</c:v>
                </c:pt>
                <c:pt idx="10">
                  <c:v>156.42000000000002</c:v>
                </c:pt>
                <c:pt idx="11">
                  <c:v>178.03</c:v>
                </c:pt>
                <c:pt idx="12">
                  <c:v>190.87</c:v>
                </c:pt>
                <c:pt idx="13">
                  <c:v>191.66</c:v>
                </c:pt>
                <c:pt idx="14">
                  <c:v>184.39</c:v>
                </c:pt>
                <c:pt idx="15">
                  <c:v>185.32</c:v>
                </c:pt>
                <c:pt idx="16">
                  <c:v>176.93</c:v>
                </c:pt>
                <c:pt idx="17">
                  <c:v>185.93</c:v>
                </c:pt>
                <c:pt idx="18">
                  <c:v>245.28</c:v>
                </c:pt>
                <c:pt idx="19">
                  <c:v>267.83999999999997</c:v>
                </c:pt>
                <c:pt idx="20">
                  <c:v>259.86</c:v>
                </c:pt>
                <c:pt idx="21">
                  <c:v>247.02</c:v>
                </c:pt>
                <c:pt idx="22">
                  <c:v>227.45000000000002</c:v>
                </c:pt>
                <c:pt idx="23">
                  <c:v>222.71</c:v>
                </c:pt>
                <c:pt idx="24">
                  <c:v>282.56</c:v>
                </c:pt>
                <c:pt idx="25">
                  <c:v>256.06</c:v>
                </c:pt>
                <c:pt idx="26">
                  <c:v>231.07999999999998</c:v>
                </c:pt>
                <c:pt idx="27">
                  <c:v>226.82999999999998</c:v>
                </c:pt>
                <c:pt idx="28">
                  <c:v>196.85</c:v>
                </c:pt>
                <c:pt idx="29">
                  <c:v>184.35</c:v>
                </c:pt>
                <c:pt idx="30">
                  <c:v>184.36</c:v>
                </c:pt>
                <c:pt idx="31">
                  <c:v>210.08</c:v>
                </c:pt>
                <c:pt idx="32">
                  <c:v>208.92</c:v>
                </c:pt>
                <c:pt idx="33">
                  <c:v>194.97</c:v>
                </c:pt>
                <c:pt idx="34">
                  <c:v>160.77000000000001</c:v>
                </c:pt>
                <c:pt idx="35">
                  <c:v>189.09</c:v>
                </c:pt>
                <c:pt idx="36">
                  <c:v>197.62</c:v>
                </c:pt>
                <c:pt idx="37">
                  <c:v>217.09</c:v>
                </c:pt>
                <c:pt idx="38">
                  <c:v>288.44</c:v>
                </c:pt>
                <c:pt idx="39">
                  <c:v>283.38</c:v>
                </c:pt>
                <c:pt idx="40">
                  <c:v>308</c:v>
                </c:pt>
                <c:pt idx="41">
                  <c:v>257.26</c:v>
                </c:pt>
                <c:pt idx="42">
                  <c:v>249.25</c:v>
                </c:pt>
                <c:pt idx="43">
                  <c:v>255.31</c:v>
                </c:pt>
                <c:pt idx="44">
                  <c:v>263.45999999999998</c:v>
                </c:pt>
                <c:pt idx="45">
                  <c:v>300.67</c:v>
                </c:pt>
                <c:pt idx="46">
                  <c:v>315.23</c:v>
                </c:pt>
                <c:pt idx="47">
                  <c:v>301.45999999999998</c:v>
                </c:pt>
                <c:pt idx="48">
                  <c:v>299.62</c:v>
                </c:pt>
                <c:pt idx="49">
                  <c:v>296.23</c:v>
                </c:pt>
                <c:pt idx="50">
                  <c:v>277.83</c:v>
                </c:pt>
                <c:pt idx="51">
                  <c:v>275.83999999999997</c:v>
                </c:pt>
                <c:pt idx="52">
                  <c:v>260.38</c:v>
                </c:pt>
                <c:pt idx="53">
                  <c:v>314.73</c:v>
                </c:pt>
                <c:pt idx="54">
                  <c:v>337.14</c:v>
                </c:pt>
                <c:pt idx="55">
                  <c:v>304.39</c:v>
                </c:pt>
                <c:pt idx="56">
                  <c:v>378.29</c:v>
                </c:pt>
                <c:pt idx="57">
                  <c:v>392.31</c:v>
                </c:pt>
                <c:pt idx="58">
                  <c:v>375.9</c:v>
                </c:pt>
                <c:pt idx="59">
                  <c:v>388.59</c:v>
                </c:pt>
                <c:pt idx="60">
                  <c:v>411</c:v>
                </c:pt>
                <c:pt idx="61">
                  <c:v>426.89</c:v>
                </c:pt>
                <c:pt idx="62">
                  <c:v>420.78</c:v>
                </c:pt>
                <c:pt idx="63">
                  <c:v>425.32</c:v>
                </c:pt>
                <c:pt idx="64">
                  <c:v>310.89</c:v>
                </c:pt>
                <c:pt idx="65">
                  <c:v>298.89999999999998</c:v>
                </c:pt>
                <c:pt idx="66">
                  <c:v>389.09</c:v>
                </c:pt>
                <c:pt idx="67">
                  <c:v>419.64</c:v>
                </c:pt>
                <c:pt idx="68">
                  <c:v>411.14</c:v>
                </c:pt>
                <c:pt idx="69">
                  <c:v>363.42</c:v>
                </c:pt>
                <c:pt idx="70">
                  <c:v>324.27999999999997</c:v>
                </c:pt>
                <c:pt idx="71">
                  <c:v>277.53000000000003</c:v>
                </c:pt>
                <c:pt idx="72">
                  <c:v>278.86</c:v>
                </c:pt>
                <c:pt idx="73">
                  <c:v>342.93</c:v>
                </c:pt>
                <c:pt idx="74">
                  <c:v>366.11</c:v>
                </c:pt>
                <c:pt idx="75">
                  <c:v>364.75</c:v>
                </c:pt>
                <c:pt idx="76">
                  <c:v>367.99</c:v>
                </c:pt>
                <c:pt idx="77">
                  <c:v>400.73</c:v>
                </c:pt>
                <c:pt idx="78">
                  <c:v>408.76</c:v>
                </c:pt>
                <c:pt idx="79">
                  <c:v>413.81</c:v>
                </c:pt>
                <c:pt idx="80">
                  <c:v>412.1</c:v>
                </c:pt>
                <c:pt idx="81">
                  <c:v>418.63</c:v>
                </c:pt>
                <c:pt idx="82">
                  <c:v>408.15</c:v>
                </c:pt>
                <c:pt idx="83">
                  <c:v>378.54</c:v>
                </c:pt>
                <c:pt idx="84">
                  <c:v>307.19</c:v>
                </c:pt>
                <c:pt idx="85">
                  <c:v>287.13</c:v>
                </c:pt>
                <c:pt idx="86">
                  <c:v>297.24</c:v>
                </c:pt>
                <c:pt idx="87">
                  <c:v>283.31</c:v>
                </c:pt>
                <c:pt idx="88">
                  <c:v>276.20999999999998</c:v>
                </c:pt>
                <c:pt idx="89">
                  <c:v>268.78999999999996</c:v>
                </c:pt>
                <c:pt idx="90">
                  <c:v>259.83</c:v>
                </c:pt>
                <c:pt idx="91">
                  <c:v>264.38</c:v>
                </c:pt>
                <c:pt idx="92">
                  <c:v>261.89999999999998</c:v>
                </c:pt>
                <c:pt idx="93">
                  <c:v>271.89</c:v>
                </c:pt>
                <c:pt idx="94">
                  <c:v>275.24</c:v>
                </c:pt>
                <c:pt idx="95">
                  <c:v>316.72000000000003</c:v>
                </c:pt>
                <c:pt idx="96">
                  <c:v>318.39</c:v>
                </c:pt>
                <c:pt idx="97">
                  <c:v>340.15</c:v>
                </c:pt>
                <c:pt idx="98">
                  <c:v>310.95</c:v>
                </c:pt>
                <c:pt idx="99">
                  <c:v>285.94</c:v>
                </c:pt>
                <c:pt idx="100">
                  <c:v>289.28999999999996</c:v>
                </c:pt>
                <c:pt idx="101">
                  <c:v>326.13</c:v>
                </c:pt>
                <c:pt idx="102">
                  <c:v>339.65</c:v>
                </c:pt>
                <c:pt idx="103">
                  <c:v>309.10000000000002</c:v>
                </c:pt>
                <c:pt idx="104">
                  <c:v>280.58</c:v>
                </c:pt>
                <c:pt idx="105">
                  <c:v>258.73</c:v>
                </c:pt>
                <c:pt idx="106">
                  <c:v>252.23000000000002</c:v>
                </c:pt>
                <c:pt idx="107">
                  <c:v>242.2</c:v>
                </c:pt>
                <c:pt idx="108">
                  <c:v>286.27000000000004</c:v>
                </c:pt>
                <c:pt idx="109">
                  <c:v>317.24</c:v>
                </c:pt>
                <c:pt idx="110">
                  <c:v>329.53</c:v>
                </c:pt>
                <c:pt idx="111">
                  <c:v>349.94</c:v>
                </c:pt>
                <c:pt idx="112">
                  <c:v>356.16</c:v>
                </c:pt>
                <c:pt idx="113">
                  <c:v>290.76</c:v>
                </c:pt>
                <c:pt idx="114">
                  <c:v>258.27</c:v>
                </c:pt>
                <c:pt idx="115">
                  <c:v>273.95</c:v>
                </c:pt>
                <c:pt idx="116">
                  <c:v>276.52999999999997</c:v>
                </c:pt>
                <c:pt idx="117">
                  <c:v>302.79000000000002</c:v>
                </c:pt>
                <c:pt idx="118">
                  <c:v>301.91000000000003</c:v>
                </c:pt>
                <c:pt idx="119">
                  <c:v>335.3</c:v>
                </c:pt>
                <c:pt idx="120">
                  <c:v>318.54000000000002</c:v>
                </c:pt>
                <c:pt idx="121">
                  <c:v>291.26</c:v>
                </c:pt>
                <c:pt idx="122">
                  <c:v>345.49</c:v>
                </c:pt>
                <c:pt idx="123">
                  <c:v>317.86</c:v>
                </c:pt>
                <c:pt idx="124">
                  <c:v>298.13</c:v>
                </c:pt>
                <c:pt idx="125">
                  <c:v>280.89999999999998</c:v>
                </c:pt>
                <c:pt idx="126">
                  <c:v>239.97</c:v>
                </c:pt>
                <c:pt idx="127">
                  <c:v>234.09</c:v>
                </c:pt>
                <c:pt idx="128">
                  <c:v>222.1</c:v>
                </c:pt>
                <c:pt idx="129">
                  <c:v>232.81</c:v>
                </c:pt>
                <c:pt idx="130">
                  <c:v>242.76</c:v>
                </c:pt>
                <c:pt idx="131">
                  <c:v>258.88</c:v>
                </c:pt>
                <c:pt idx="132">
                  <c:v>253.08</c:v>
                </c:pt>
                <c:pt idx="133">
                  <c:v>232.15</c:v>
                </c:pt>
                <c:pt idx="134">
                  <c:v>230.22</c:v>
                </c:pt>
                <c:pt idx="135">
                  <c:v>231.29</c:v>
                </c:pt>
                <c:pt idx="136">
                  <c:v>237.9</c:v>
                </c:pt>
                <c:pt idx="137">
                  <c:v>254.65</c:v>
                </c:pt>
                <c:pt idx="138">
                  <c:v>240.72</c:v>
                </c:pt>
                <c:pt idx="139">
                  <c:v>251.87</c:v>
                </c:pt>
                <c:pt idx="140">
                  <c:v>259.95999999999998</c:v>
                </c:pt>
                <c:pt idx="141">
                  <c:v>248.48</c:v>
                </c:pt>
                <c:pt idx="142">
                  <c:v>241.03</c:v>
                </c:pt>
                <c:pt idx="143">
                  <c:v>256.12</c:v>
                </c:pt>
                <c:pt idx="144">
                  <c:v>255.97</c:v>
                </c:pt>
                <c:pt idx="145">
                  <c:v>232.52</c:v>
                </c:pt>
                <c:pt idx="146">
                  <c:v>219.72</c:v>
                </c:pt>
                <c:pt idx="147">
                  <c:v>218.92999999999998</c:v>
                </c:pt>
                <c:pt idx="148">
                  <c:v>219.61</c:v>
                </c:pt>
                <c:pt idx="149">
                  <c:v>220.76</c:v>
                </c:pt>
                <c:pt idx="150">
                  <c:v>242.73</c:v>
                </c:pt>
                <c:pt idx="151">
                  <c:v>268.77999999999997</c:v>
                </c:pt>
                <c:pt idx="152">
                  <c:v>270.79000000000002</c:v>
                </c:pt>
                <c:pt idx="153">
                  <c:v>278.88</c:v>
                </c:pt>
                <c:pt idx="154">
                  <c:v>262.3</c:v>
                </c:pt>
                <c:pt idx="155">
                  <c:v>253.23999999999998</c:v>
                </c:pt>
                <c:pt idx="156">
                  <c:v>251.29</c:v>
                </c:pt>
                <c:pt idx="157">
                  <c:v>259.20999999999998</c:v>
                </c:pt>
                <c:pt idx="158">
                  <c:v>254.83999999999997</c:v>
                </c:pt>
                <c:pt idx="159">
                  <c:v>252.73000000000002</c:v>
                </c:pt>
                <c:pt idx="160">
                  <c:v>234.48</c:v>
                </c:pt>
                <c:pt idx="161">
                  <c:v>233.10999999999999</c:v>
                </c:pt>
                <c:pt idx="162">
                  <c:v>231.55</c:v>
                </c:pt>
                <c:pt idx="163">
                  <c:v>226.75</c:v>
                </c:pt>
                <c:pt idx="164">
                  <c:v>230.3</c:v>
                </c:pt>
                <c:pt idx="165">
                  <c:v>234.53</c:v>
                </c:pt>
                <c:pt idx="166">
                  <c:v>236.78</c:v>
                </c:pt>
                <c:pt idx="167">
                  <c:v>235.63</c:v>
                </c:pt>
                <c:pt idx="168">
                  <c:v>239.72</c:v>
                </c:pt>
                <c:pt idx="169">
                  <c:v>224.53</c:v>
                </c:pt>
                <c:pt idx="170">
                  <c:v>205.32</c:v>
                </c:pt>
                <c:pt idx="171">
                  <c:v>203.13</c:v>
                </c:pt>
                <c:pt idx="172">
                  <c:v>204.61999999999998</c:v>
                </c:pt>
                <c:pt idx="173">
                  <c:v>196.57999999999998</c:v>
                </c:pt>
                <c:pt idx="174">
                  <c:v>191.67000000000002</c:v>
                </c:pt>
                <c:pt idx="175">
                  <c:v>190.94</c:v>
                </c:pt>
                <c:pt idx="176">
                  <c:v>203.91</c:v>
                </c:pt>
                <c:pt idx="177">
                  <c:v>195.71</c:v>
                </c:pt>
                <c:pt idx="178">
                  <c:v>196.44</c:v>
                </c:pt>
                <c:pt idx="179">
                  <c:v>200.06</c:v>
                </c:pt>
                <c:pt idx="180">
                  <c:v>193.84</c:v>
                </c:pt>
                <c:pt idx="181">
                  <c:v>174.24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CAE-426A-B166-48BD36F542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3155896"/>
        <c:axId val="743156224"/>
      </c:lineChart>
      <c:dateAx>
        <c:axId val="743155896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43156224"/>
        <c:crosses val="autoZero"/>
        <c:auto val="0"/>
        <c:lblOffset val="100"/>
        <c:baseTimeUnit val="days"/>
        <c:majorUnit val="1"/>
        <c:majorTimeUnit val="months"/>
        <c:minorUnit val="1"/>
        <c:minorTimeUnit val="months"/>
      </c:dateAx>
      <c:valAx>
        <c:axId val="743156224"/>
        <c:scaling>
          <c:orientation val="minMax"/>
          <c:max val="4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mcm/d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3155896"/>
        <c:crosses val="autoZero"/>
        <c:crossBetween val="between"/>
        <c:majorUnit val="50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16726785144118753"/>
          <c:y val="0.88186604925791623"/>
          <c:w val="0.72934170950524679"/>
          <c:h val="0.118133950742083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800"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58544846698632"/>
          <c:y val="3.7935019568287459E-2"/>
          <c:w val="0.78481048109209817"/>
          <c:h val="0.74980982640327853"/>
        </c:manualLayout>
      </c:layout>
      <c:barChart>
        <c:barDir val="col"/>
        <c:grouping val="stacked"/>
        <c:varyColors val="0"/>
        <c:ser>
          <c:idx val="0"/>
          <c:order val="0"/>
          <c:tx>
            <c:v>UKCS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'Scenario 3 fig 17 tab 15-16'!$B$2:$B$16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'Scenario 3 fig 17 tab 15-16'!$D$2:$D$16</c:f>
              <c:numCache>
                <c:formatCode>General</c:formatCode>
                <c:ptCount val="15"/>
                <c:pt idx="0">
                  <c:v>73.88</c:v>
                </c:pt>
                <c:pt idx="1">
                  <c:v>74.12</c:v>
                </c:pt>
                <c:pt idx="2">
                  <c:v>72.09</c:v>
                </c:pt>
                <c:pt idx="3">
                  <c:v>72.61</c:v>
                </c:pt>
                <c:pt idx="4">
                  <c:v>74.42</c:v>
                </c:pt>
                <c:pt idx="5">
                  <c:v>78.12</c:v>
                </c:pt>
                <c:pt idx="6">
                  <c:v>77.56</c:v>
                </c:pt>
                <c:pt idx="7">
                  <c:v>78.67</c:v>
                </c:pt>
                <c:pt idx="8">
                  <c:v>78.010000000000005</c:v>
                </c:pt>
                <c:pt idx="9">
                  <c:v>76</c:v>
                </c:pt>
                <c:pt idx="10">
                  <c:v>75.349999999999994</c:v>
                </c:pt>
                <c:pt idx="11">
                  <c:v>73.59</c:v>
                </c:pt>
                <c:pt idx="12">
                  <c:v>76.64</c:v>
                </c:pt>
                <c:pt idx="13">
                  <c:v>78.58</c:v>
                </c:pt>
                <c:pt idx="14">
                  <c:v>78.86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8F-4B1A-806C-54C7BB41A103}"/>
            </c:ext>
          </c:extLst>
        </c:ser>
        <c:ser>
          <c:idx val="1"/>
          <c:order val="1"/>
          <c:tx>
            <c:v>Norway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'Scenario 3 fig 17 tab 15-16'!$B$2:$B$16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'Scenario 3 fig 17 tab 15-16'!$E$2:$E$16</c:f>
              <c:numCache>
                <c:formatCode>General</c:formatCode>
                <c:ptCount val="15"/>
                <c:pt idx="0">
                  <c:v>74.459999999999994</c:v>
                </c:pt>
                <c:pt idx="1">
                  <c:v>92.98</c:v>
                </c:pt>
                <c:pt idx="2">
                  <c:v>82.78</c:v>
                </c:pt>
                <c:pt idx="3">
                  <c:v>80.180000000000007</c:v>
                </c:pt>
                <c:pt idx="4">
                  <c:v>90.21</c:v>
                </c:pt>
                <c:pt idx="5">
                  <c:v>105</c:v>
                </c:pt>
                <c:pt idx="6">
                  <c:v>105</c:v>
                </c:pt>
                <c:pt idx="7">
                  <c:v>105</c:v>
                </c:pt>
                <c:pt idx="8">
                  <c:v>106.43</c:v>
                </c:pt>
                <c:pt idx="9">
                  <c:v>105</c:v>
                </c:pt>
                <c:pt idx="10">
                  <c:v>105</c:v>
                </c:pt>
                <c:pt idx="11">
                  <c:v>105</c:v>
                </c:pt>
                <c:pt idx="12">
                  <c:v>102.84</c:v>
                </c:pt>
                <c:pt idx="13">
                  <c:v>93.06</c:v>
                </c:pt>
                <c:pt idx="14">
                  <c:v>96.2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8F-4B1A-806C-54C7BB41A103}"/>
            </c:ext>
          </c:extLst>
        </c:ser>
        <c:ser>
          <c:idx val="2"/>
          <c:order val="2"/>
          <c:tx>
            <c:strRef>
              <c:f>'Scenario 3 fig 17 tab 15-16'!$G$1</c:f>
              <c:strCache>
                <c:ptCount val="1"/>
                <c:pt idx="0">
                  <c:v>LNG Import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'Scenario 3 fig 17 tab 15-16'!$B$2:$B$16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'Scenario 3 fig 17 tab 15-16'!$G$2:$G$16</c:f>
              <c:numCache>
                <c:formatCode>General</c:formatCode>
                <c:ptCount val="15"/>
                <c:pt idx="0">
                  <c:v>95</c:v>
                </c:pt>
                <c:pt idx="1">
                  <c:v>95</c:v>
                </c:pt>
                <c:pt idx="2">
                  <c:v>95</c:v>
                </c:pt>
                <c:pt idx="3">
                  <c:v>95</c:v>
                </c:pt>
                <c:pt idx="4">
                  <c:v>95</c:v>
                </c:pt>
                <c:pt idx="5">
                  <c:v>130.38999999999999</c:v>
                </c:pt>
                <c:pt idx="6">
                  <c:v>137.80000000000001</c:v>
                </c:pt>
                <c:pt idx="7">
                  <c:v>150</c:v>
                </c:pt>
                <c:pt idx="8">
                  <c:v>150</c:v>
                </c:pt>
                <c:pt idx="9">
                  <c:v>145.72999999999999</c:v>
                </c:pt>
                <c:pt idx="10">
                  <c:v>116.2</c:v>
                </c:pt>
                <c:pt idx="11">
                  <c:v>113.29</c:v>
                </c:pt>
                <c:pt idx="12">
                  <c:v>95</c:v>
                </c:pt>
                <c:pt idx="13">
                  <c:v>95</c:v>
                </c:pt>
                <c:pt idx="14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8F-4B1A-806C-54C7BB41A103}"/>
            </c:ext>
          </c:extLst>
        </c:ser>
        <c:ser>
          <c:idx val="3"/>
          <c:order val="3"/>
          <c:tx>
            <c:strRef>
              <c:f>'Scenario 3 fig 17 tab 15-16'!$H$1</c:f>
              <c:strCache>
                <c:ptCount val="1"/>
                <c:pt idx="0">
                  <c:v>GB Storage Withdrawal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'Scenario 3 fig 17 tab 15-16'!$B$2:$B$16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'Scenario 3 fig 17 tab 15-16'!$H$2:$H$16</c:f>
              <c:numCache>
                <c:formatCode>General</c:formatCode>
                <c:ptCount val="15"/>
                <c:pt idx="0">
                  <c:v>39.51</c:v>
                </c:pt>
                <c:pt idx="1">
                  <c:v>47.41</c:v>
                </c:pt>
                <c:pt idx="2">
                  <c:v>43.9</c:v>
                </c:pt>
                <c:pt idx="3">
                  <c:v>43.68</c:v>
                </c:pt>
                <c:pt idx="4">
                  <c:v>40.4</c:v>
                </c:pt>
                <c:pt idx="5">
                  <c:v>60.02</c:v>
                </c:pt>
                <c:pt idx="6">
                  <c:v>60.96</c:v>
                </c:pt>
                <c:pt idx="7">
                  <c:v>83.75</c:v>
                </c:pt>
                <c:pt idx="8">
                  <c:v>98.62</c:v>
                </c:pt>
                <c:pt idx="9">
                  <c:v>51.89</c:v>
                </c:pt>
                <c:pt idx="10">
                  <c:v>35.590000000000003</c:v>
                </c:pt>
                <c:pt idx="11">
                  <c:v>18.61</c:v>
                </c:pt>
                <c:pt idx="12">
                  <c:v>16.28</c:v>
                </c:pt>
                <c:pt idx="13">
                  <c:v>5.76</c:v>
                </c:pt>
                <c:pt idx="14">
                  <c:v>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8F-4B1A-806C-54C7BB41A103}"/>
            </c:ext>
          </c:extLst>
        </c:ser>
        <c:ser>
          <c:idx val="4"/>
          <c:order val="4"/>
          <c:tx>
            <c:strRef>
              <c:f>'Scenario 3 fig 17 tab 15-16'!$F$1</c:f>
              <c:strCache>
                <c:ptCount val="1"/>
                <c:pt idx="0">
                  <c:v>Imports from continental Europe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'Scenario 3 fig 17 tab 15-16'!$B$2:$B$16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'Scenario 3 fig 17 tab 15-16'!$F$2:$F$16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08F-4B1A-806C-54C7BB41A103}"/>
            </c:ext>
          </c:extLst>
        </c:ser>
        <c:ser>
          <c:idx val="5"/>
          <c:order val="6"/>
          <c:tx>
            <c:strRef>
              <c:f>'Scenario 3 fig 17 tab 15-16'!$I$1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cat>
            <c:numRef>
              <c:f>'Scenario 3 fig 17 tab 15-16'!$B$2:$B$16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'Scenario 3 fig 17 tab 15-16'!$I$2:$I$16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08F-4B1A-806C-54C7BB41A1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43155896"/>
        <c:axId val="743156224"/>
      </c:barChart>
      <c:lineChart>
        <c:grouping val="standard"/>
        <c:varyColors val="0"/>
        <c:ser>
          <c:idx val="6"/>
          <c:order val="5"/>
          <c:tx>
            <c:v>Storage deliverability</c:v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'Scenario 3 fig 17 tab 15-16'!$K$2:$K$16</c:f>
              <c:numCache>
                <c:formatCode>0%</c:formatCode>
                <c:ptCount val="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0.96036554060991886</c:v>
                </c:pt>
                <c:pt idx="10">
                  <c:v>0.70263887462778529</c:v>
                </c:pt>
                <c:pt idx="11">
                  <c:v>0.60437416572543379</c:v>
                </c:pt>
                <c:pt idx="12">
                  <c:v>0.58157921757880682</c:v>
                </c:pt>
                <c:pt idx="13">
                  <c:v>0.52921244480952867</c:v>
                </c:pt>
                <c:pt idx="14">
                  <c:v>0.52921244480952867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08F-4B1A-806C-54C7BB41A1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2226216"/>
        <c:axId val="1652221296"/>
      </c:lineChart>
      <c:dateAx>
        <c:axId val="743155896"/>
        <c:scaling>
          <c:orientation val="minMax"/>
        </c:scaling>
        <c:delete val="0"/>
        <c:axPos val="b"/>
        <c:numFmt formatCode="dd\ m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0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43156224"/>
        <c:crosses val="autoZero"/>
        <c:auto val="0"/>
        <c:lblOffset val="100"/>
        <c:baseTimeUnit val="days"/>
        <c:majorUnit val="1"/>
        <c:majorTimeUnit val="days"/>
        <c:minorUnit val="1"/>
        <c:minorTimeUnit val="days"/>
      </c:dateAx>
      <c:valAx>
        <c:axId val="743156224"/>
        <c:scaling>
          <c:orientation val="minMax"/>
          <c:max val="4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r>
                  <a:rPr lang="en-GB" sz="1200">
                    <a:latin typeface="Tenorite" panose="00000500000000000000" pitchFamily="2" charset="0"/>
                  </a:rPr>
                  <a:t>mcm/d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enorite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43155896"/>
        <c:crosses val="autoZero"/>
        <c:crossBetween val="between"/>
        <c:majorUnit val="50"/>
      </c:valAx>
      <c:valAx>
        <c:axId val="1652221296"/>
        <c:scaling>
          <c:orientation val="minMax"/>
          <c:max val="1.1000000000000001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r>
                  <a:rPr lang="en-GB" sz="1200">
                    <a:latin typeface="Tenorite" panose="00000500000000000000" pitchFamily="2" charset="0"/>
                  </a:rPr>
                  <a:t>Storage</a:t>
                </a:r>
                <a:r>
                  <a:rPr lang="en-GB" sz="1200" baseline="0">
                    <a:latin typeface="Tenorite" panose="00000500000000000000" pitchFamily="2" charset="0"/>
                  </a:rPr>
                  <a:t> Deliverability (%)</a:t>
                </a:r>
                <a:endParaRPr lang="en-GB" sz="1200">
                  <a:latin typeface="Tenorite" panose="00000500000000000000" pitchFamily="2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enorite" panose="00000500000000000000" pitchFamily="2" charset="0"/>
                  <a:ea typeface="+mn-ea"/>
                  <a:cs typeface="+mn-cs"/>
                </a:defRPr>
              </a:pPr>
              <a:endParaRPr lang="en-GB"/>
            </a:p>
          </c:txPr>
        </c:title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652226216"/>
        <c:crosses val="max"/>
        <c:crossBetween val="between"/>
      </c:valAx>
      <c:catAx>
        <c:axId val="1652226216"/>
        <c:scaling>
          <c:orientation val="minMax"/>
        </c:scaling>
        <c:delete val="1"/>
        <c:axPos val="b"/>
        <c:majorTickMark val="out"/>
        <c:minorTickMark val="none"/>
        <c:tickLblPos val="nextTo"/>
        <c:crossAx val="1652221296"/>
        <c:crossesAt val="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9691668229984921E-3"/>
          <c:y val="0.89163478099700355"/>
          <c:w val="0.9900308608131988"/>
          <c:h val="0.105714666183546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58544846698632"/>
          <c:y val="3.7935019568287459E-2"/>
          <c:w val="0.78481048109209817"/>
          <c:h val="0.74980982640327853"/>
        </c:manualLayout>
      </c:layout>
      <c:barChart>
        <c:barDir val="col"/>
        <c:grouping val="stacked"/>
        <c:varyColors val="0"/>
        <c:ser>
          <c:idx val="0"/>
          <c:order val="0"/>
          <c:tx>
            <c:v>UKCS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'Sensitivities figure 18'!$B$2:$B$16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'Sensitivities figure 18'!$D$2:$D$16</c:f>
              <c:numCache>
                <c:formatCode>General</c:formatCode>
                <c:ptCount val="15"/>
                <c:pt idx="0">
                  <c:v>73.88</c:v>
                </c:pt>
                <c:pt idx="1">
                  <c:v>74.12</c:v>
                </c:pt>
                <c:pt idx="2">
                  <c:v>72.09</c:v>
                </c:pt>
                <c:pt idx="3">
                  <c:v>72.61</c:v>
                </c:pt>
                <c:pt idx="4">
                  <c:v>74.42</c:v>
                </c:pt>
                <c:pt idx="5">
                  <c:v>78.12</c:v>
                </c:pt>
                <c:pt idx="6">
                  <c:v>77.56</c:v>
                </c:pt>
                <c:pt idx="7">
                  <c:v>78.67</c:v>
                </c:pt>
                <c:pt idx="8">
                  <c:v>78.010000000000005</c:v>
                </c:pt>
                <c:pt idx="9">
                  <c:v>76</c:v>
                </c:pt>
                <c:pt idx="10">
                  <c:v>75.349999999999994</c:v>
                </c:pt>
                <c:pt idx="11">
                  <c:v>73.59</c:v>
                </c:pt>
                <c:pt idx="12">
                  <c:v>76.64</c:v>
                </c:pt>
                <c:pt idx="13">
                  <c:v>78.58</c:v>
                </c:pt>
                <c:pt idx="14">
                  <c:v>78.86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1D-447C-8001-3C4E6EA5470E}"/>
            </c:ext>
          </c:extLst>
        </c:ser>
        <c:ser>
          <c:idx val="1"/>
          <c:order val="1"/>
          <c:tx>
            <c:v>Norway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'Sensitivities figure 18'!$B$2:$B$16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'Sensitivities figure 18'!$E$2:$E$16</c:f>
              <c:numCache>
                <c:formatCode>General</c:formatCode>
                <c:ptCount val="15"/>
                <c:pt idx="0">
                  <c:v>105</c:v>
                </c:pt>
                <c:pt idx="1">
                  <c:v>105</c:v>
                </c:pt>
                <c:pt idx="2">
                  <c:v>105</c:v>
                </c:pt>
                <c:pt idx="3">
                  <c:v>105</c:v>
                </c:pt>
                <c:pt idx="4">
                  <c:v>105</c:v>
                </c:pt>
                <c:pt idx="5">
                  <c:v>105</c:v>
                </c:pt>
                <c:pt idx="6">
                  <c:v>105</c:v>
                </c:pt>
                <c:pt idx="7">
                  <c:v>105.29</c:v>
                </c:pt>
                <c:pt idx="8">
                  <c:v>134</c:v>
                </c:pt>
                <c:pt idx="9">
                  <c:v>134</c:v>
                </c:pt>
                <c:pt idx="10">
                  <c:v>134</c:v>
                </c:pt>
                <c:pt idx="11">
                  <c:v>134</c:v>
                </c:pt>
                <c:pt idx="12">
                  <c:v>134</c:v>
                </c:pt>
                <c:pt idx="13">
                  <c:v>134</c:v>
                </c:pt>
                <c:pt idx="14">
                  <c:v>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1D-447C-8001-3C4E6EA5470E}"/>
            </c:ext>
          </c:extLst>
        </c:ser>
        <c:ser>
          <c:idx val="2"/>
          <c:order val="2"/>
          <c:tx>
            <c:strRef>
              <c:f>'Sensitivities figure 18'!$G$1</c:f>
              <c:strCache>
                <c:ptCount val="1"/>
                <c:pt idx="0">
                  <c:v>LNG Import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'Sensitivities figure 18'!$B$2:$B$16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'Sensitivities figure 18'!$G$2:$G$16</c:f>
              <c:numCache>
                <c:formatCode>General</c:formatCode>
                <c:ptCount val="15"/>
                <c:pt idx="0">
                  <c:v>48.14</c:v>
                </c:pt>
                <c:pt idx="1">
                  <c:v>71.78</c:v>
                </c:pt>
                <c:pt idx="2">
                  <c:v>56.91</c:v>
                </c:pt>
                <c:pt idx="3">
                  <c:v>54.19</c:v>
                </c:pt>
                <c:pt idx="4">
                  <c:v>61.22</c:v>
                </c:pt>
                <c:pt idx="5">
                  <c:v>124.49</c:v>
                </c:pt>
                <c:pt idx="6">
                  <c:v>137.62</c:v>
                </c:pt>
                <c:pt idx="7">
                  <c:v>150</c:v>
                </c:pt>
                <c:pt idx="8">
                  <c:v>114.45</c:v>
                </c:pt>
                <c:pt idx="9">
                  <c:v>15</c:v>
                </c:pt>
                <c:pt idx="10">
                  <c:v>15</c:v>
                </c:pt>
                <c:pt idx="11">
                  <c:v>15</c:v>
                </c:pt>
                <c:pt idx="12">
                  <c:v>15</c:v>
                </c:pt>
                <c:pt idx="13">
                  <c:v>15</c:v>
                </c:pt>
                <c:pt idx="14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71D-447C-8001-3C4E6EA5470E}"/>
            </c:ext>
          </c:extLst>
        </c:ser>
        <c:ser>
          <c:idx val="3"/>
          <c:order val="3"/>
          <c:tx>
            <c:strRef>
              <c:f>'Sensitivities figure 18'!$H$1</c:f>
              <c:strCache>
                <c:ptCount val="1"/>
                <c:pt idx="0">
                  <c:v>GB Storage Withdrawal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'Sensitivities figure 18'!$B$2:$B$16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'Sensitivities figure 18'!$H$2:$H$16</c:f>
              <c:numCache>
                <c:formatCode>General</c:formatCode>
                <c:ptCount val="15"/>
                <c:pt idx="0">
                  <c:v>55.83</c:v>
                </c:pt>
                <c:pt idx="1">
                  <c:v>58.6</c:v>
                </c:pt>
                <c:pt idx="2">
                  <c:v>59.77</c:v>
                </c:pt>
                <c:pt idx="3">
                  <c:v>59.67</c:v>
                </c:pt>
                <c:pt idx="4">
                  <c:v>59.39</c:v>
                </c:pt>
                <c:pt idx="5">
                  <c:v>65.92</c:v>
                </c:pt>
                <c:pt idx="6">
                  <c:v>61.14</c:v>
                </c:pt>
                <c:pt idx="7">
                  <c:v>83.47</c:v>
                </c:pt>
                <c:pt idx="8">
                  <c:v>82.94</c:v>
                </c:pt>
                <c:pt idx="9">
                  <c:v>85.63</c:v>
                </c:pt>
                <c:pt idx="10">
                  <c:v>73.3</c:v>
                </c:pt>
                <c:pt idx="11">
                  <c:v>63.68</c:v>
                </c:pt>
                <c:pt idx="12">
                  <c:v>30.21</c:v>
                </c:pt>
                <c:pt idx="13">
                  <c:v>14.68</c:v>
                </c:pt>
                <c:pt idx="14">
                  <c:v>11.45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71D-447C-8001-3C4E6EA5470E}"/>
            </c:ext>
          </c:extLst>
        </c:ser>
        <c:ser>
          <c:idx val="4"/>
          <c:order val="4"/>
          <c:tx>
            <c:strRef>
              <c:f>'Sensitivities figure 18'!$F$1</c:f>
              <c:strCache>
                <c:ptCount val="1"/>
                <c:pt idx="0">
                  <c:v>Imports from continental Europe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'Sensitivities figure 18'!$B$2:$B$16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'Sensitivities figure 18'!$F$2:$F$16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23.65</c:v>
                </c:pt>
                <c:pt idx="9">
                  <c:v>67.989999999999995</c:v>
                </c:pt>
                <c:pt idx="10">
                  <c:v>34.5</c:v>
                </c:pt>
                <c:pt idx="11">
                  <c:v>24.21</c:v>
                </c:pt>
                <c:pt idx="12">
                  <c:v>34.9</c:v>
                </c:pt>
                <c:pt idx="13">
                  <c:v>30.14</c:v>
                </c:pt>
                <c:pt idx="14">
                  <c:v>32.15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71D-447C-8001-3C4E6EA5470E}"/>
            </c:ext>
          </c:extLst>
        </c:ser>
        <c:ser>
          <c:idx val="5"/>
          <c:order val="6"/>
          <c:tx>
            <c:strRef>
              <c:f>'Sensitivities figure 18'!$I$1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cat>
            <c:numRef>
              <c:f>'Sensitivities figure 18'!$B$2:$B$16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'Sensitivities figure 18'!$I$2:$I$16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71D-447C-8001-3C4E6EA547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43155896"/>
        <c:axId val="743156224"/>
      </c:barChart>
      <c:lineChart>
        <c:grouping val="standard"/>
        <c:varyColors val="0"/>
        <c:ser>
          <c:idx val="6"/>
          <c:order val="5"/>
          <c:tx>
            <c:v>Storage deliverability</c:v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'Sensitivities figure 18'!$K$2:$K$16</c:f>
              <c:numCache>
                <c:formatCode>0%</c:formatCode>
                <c:ptCount val="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0.99691960160180715</c:v>
                </c:pt>
                <c:pt idx="7">
                  <c:v>0.95656638258548099</c:v>
                </c:pt>
                <c:pt idx="8">
                  <c:v>0.63024951227025361</c:v>
                </c:pt>
                <c:pt idx="9">
                  <c:v>0.62521819488653863</c:v>
                </c:pt>
                <c:pt idx="10">
                  <c:v>0.56956566382585483</c:v>
                </c:pt>
                <c:pt idx="11">
                  <c:v>0.49245302392442758</c:v>
                </c:pt>
                <c:pt idx="12">
                  <c:v>0.28257521306088923</c:v>
                </c:pt>
                <c:pt idx="13">
                  <c:v>0.27949481466269638</c:v>
                </c:pt>
                <c:pt idx="14">
                  <c:v>0.23092719991785601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71D-447C-8001-3C4E6EA547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2226216"/>
        <c:axId val="1652221296"/>
      </c:lineChart>
      <c:dateAx>
        <c:axId val="743155896"/>
        <c:scaling>
          <c:orientation val="minMax"/>
        </c:scaling>
        <c:delete val="0"/>
        <c:axPos val="b"/>
        <c:numFmt formatCode="dd\ m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43156224"/>
        <c:crosses val="autoZero"/>
        <c:auto val="0"/>
        <c:lblOffset val="100"/>
        <c:baseTimeUnit val="days"/>
        <c:majorUnit val="1"/>
        <c:majorTimeUnit val="days"/>
        <c:minorUnit val="1"/>
        <c:minorTimeUnit val="days"/>
      </c:dateAx>
      <c:valAx>
        <c:axId val="743156224"/>
        <c:scaling>
          <c:orientation val="minMax"/>
          <c:max val="4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r>
                  <a:rPr lang="en-GB" sz="1200">
                    <a:latin typeface="Tenorite" panose="00000500000000000000" pitchFamily="2" charset="0"/>
                  </a:rPr>
                  <a:t>mcm/d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enorite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43155896"/>
        <c:crosses val="autoZero"/>
        <c:crossBetween val="between"/>
        <c:majorUnit val="50"/>
      </c:valAx>
      <c:valAx>
        <c:axId val="1652221296"/>
        <c:scaling>
          <c:orientation val="minMax"/>
          <c:max val="1.1000000000000001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 algn="ctr">
                  <a:defRPr lang="en-GB"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r>
                  <a:rPr lang="en-GB"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rPr>
                  <a:t>Storage Deliverability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>
                <a:defRPr lang="en-GB"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enorite" panose="00000500000000000000" pitchFamily="2" charset="0"/>
                  <a:ea typeface="+mn-ea"/>
                  <a:cs typeface="+mn-cs"/>
                </a:defRPr>
              </a:pPr>
              <a:endParaRPr lang="en-GB"/>
            </a:p>
          </c:txPr>
        </c:title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652226216"/>
        <c:crosses val="max"/>
        <c:crossBetween val="between"/>
      </c:valAx>
      <c:catAx>
        <c:axId val="1652226216"/>
        <c:scaling>
          <c:orientation val="minMax"/>
        </c:scaling>
        <c:delete val="1"/>
        <c:axPos val="b"/>
        <c:majorTickMark val="out"/>
        <c:minorTickMark val="none"/>
        <c:tickLblPos val="nextTo"/>
        <c:crossAx val="1652221296"/>
        <c:crossesAt val="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000003290281102E-2"/>
          <c:y val="0.89884305067344727"/>
          <c:w val="0.94999996709718904"/>
          <c:h val="0.101156949326552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58544846698632"/>
          <c:y val="3.7935019568287459E-2"/>
          <c:w val="0.78481048109209817"/>
          <c:h val="0.74980982640327853"/>
        </c:manualLayout>
      </c:layout>
      <c:barChart>
        <c:barDir val="col"/>
        <c:grouping val="stacked"/>
        <c:varyColors val="0"/>
        <c:ser>
          <c:idx val="0"/>
          <c:order val="0"/>
          <c:tx>
            <c:v>UKCS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'Sensitivities figure 19'!$B$2:$B$16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'Sensitivities figure 19'!$D$2:$D$16</c:f>
              <c:numCache>
                <c:formatCode>General</c:formatCode>
                <c:ptCount val="15"/>
                <c:pt idx="0">
                  <c:v>73.88</c:v>
                </c:pt>
                <c:pt idx="1">
                  <c:v>74.12</c:v>
                </c:pt>
                <c:pt idx="2">
                  <c:v>72.09</c:v>
                </c:pt>
                <c:pt idx="3">
                  <c:v>72.61</c:v>
                </c:pt>
                <c:pt idx="4">
                  <c:v>74.42</c:v>
                </c:pt>
                <c:pt idx="5">
                  <c:v>78.12</c:v>
                </c:pt>
                <c:pt idx="6">
                  <c:v>77.56</c:v>
                </c:pt>
                <c:pt idx="7">
                  <c:v>78.67</c:v>
                </c:pt>
                <c:pt idx="8">
                  <c:v>78.010000000000005</c:v>
                </c:pt>
                <c:pt idx="9">
                  <c:v>76</c:v>
                </c:pt>
                <c:pt idx="10">
                  <c:v>75.349999999999994</c:v>
                </c:pt>
                <c:pt idx="11">
                  <c:v>73.59</c:v>
                </c:pt>
                <c:pt idx="12">
                  <c:v>76.64</c:v>
                </c:pt>
                <c:pt idx="13">
                  <c:v>78.58</c:v>
                </c:pt>
                <c:pt idx="14">
                  <c:v>78.86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E7-4F91-81DA-D28E8E216E48}"/>
            </c:ext>
          </c:extLst>
        </c:ser>
        <c:ser>
          <c:idx val="1"/>
          <c:order val="1"/>
          <c:tx>
            <c:v>Norway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'Sensitivities figure 19'!$B$2:$B$16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'Sensitivities figure 19'!$E$2:$E$16</c:f>
              <c:numCache>
                <c:formatCode>General</c:formatCode>
                <c:ptCount val="15"/>
                <c:pt idx="0">
                  <c:v>81.83</c:v>
                </c:pt>
                <c:pt idx="1">
                  <c:v>102.38</c:v>
                </c:pt>
                <c:pt idx="2">
                  <c:v>91.95</c:v>
                </c:pt>
                <c:pt idx="3">
                  <c:v>92.94</c:v>
                </c:pt>
                <c:pt idx="4">
                  <c:v>98.78</c:v>
                </c:pt>
                <c:pt idx="5">
                  <c:v>105</c:v>
                </c:pt>
                <c:pt idx="6">
                  <c:v>108.37</c:v>
                </c:pt>
                <c:pt idx="7">
                  <c:v>134</c:v>
                </c:pt>
                <c:pt idx="8">
                  <c:v>134</c:v>
                </c:pt>
                <c:pt idx="9">
                  <c:v>134</c:v>
                </c:pt>
                <c:pt idx="10">
                  <c:v>114.34</c:v>
                </c:pt>
                <c:pt idx="11">
                  <c:v>105</c:v>
                </c:pt>
                <c:pt idx="12">
                  <c:v>105</c:v>
                </c:pt>
                <c:pt idx="13">
                  <c:v>105</c:v>
                </c:pt>
                <c:pt idx="14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E7-4F91-81DA-D28E8E216E48}"/>
            </c:ext>
          </c:extLst>
        </c:ser>
        <c:ser>
          <c:idx val="2"/>
          <c:order val="2"/>
          <c:tx>
            <c:strRef>
              <c:f>'Sensitivities figure 19'!$G$1</c:f>
              <c:strCache>
                <c:ptCount val="1"/>
                <c:pt idx="0">
                  <c:v>LNG Import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'Sensitivities figure 19'!$B$2:$B$16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'Sensitivities figure 19'!$G$2:$G$16</c:f>
              <c:numCache>
                <c:formatCode>General</c:formatCode>
                <c:ptCount val="15"/>
                <c:pt idx="0">
                  <c:v>95</c:v>
                </c:pt>
                <c:pt idx="1">
                  <c:v>95</c:v>
                </c:pt>
                <c:pt idx="2">
                  <c:v>95</c:v>
                </c:pt>
                <c:pt idx="3">
                  <c:v>95</c:v>
                </c:pt>
                <c:pt idx="4">
                  <c:v>95</c:v>
                </c:pt>
                <c:pt idx="5">
                  <c:v>149.85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144.87</c:v>
                </c:pt>
                <c:pt idx="12">
                  <c:v>122.22</c:v>
                </c:pt>
                <c:pt idx="13">
                  <c:v>102.83</c:v>
                </c:pt>
                <c:pt idx="14">
                  <c:v>101.94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E7-4F91-81DA-D28E8E216E48}"/>
            </c:ext>
          </c:extLst>
        </c:ser>
        <c:ser>
          <c:idx val="3"/>
          <c:order val="3"/>
          <c:tx>
            <c:strRef>
              <c:f>'Sensitivities figure 19'!$H$1</c:f>
              <c:strCache>
                <c:ptCount val="1"/>
                <c:pt idx="0">
                  <c:v>GB Storage Withdrawal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'Sensitivities figure 19'!$B$2:$B$16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'Sensitivities figure 19'!$H$2:$H$16</c:f>
              <c:numCache>
                <c:formatCode>General</c:formatCode>
                <c:ptCount val="15"/>
                <c:pt idx="0">
                  <c:v>32.14</c:v>
                </c:pt>
                <c:pt idx="1">
                  <c:v>38.01</c:v>
                </c:pt>
                <c:pt idx="2">
                  <c:v>34.729999999999997</c:v>
                </c:pt>
                <c:pt idx="3">
                  <c:v>30.92</c:v>
                </c:pt>
                <c:pt idx="4">
                  <c:v>31.83</c:v>
                </c:pt>
                <c:pt idx="5">
                  <c:v>40.549999999999997</c:v>
                </c:pt>
                <c:pt idx="6">
                  <c:v>45.4</c:v>
                </c:pt>
                <c:pt idx="7">
                  <c:v>27.95</c:v>
                </c:pt>
                <c:pt idx="8">
                  <c:v>25.33</c:v>
                </c:pt>
                <c:pt idx="9">
                  <c:v>12.4</c:v>
                </c:pt>
                <c:pt idx="10">
                  <c:v>7.45</c:v>
                </c:pt>
                <c:pt idx="11">
                  <c:v>2.0299999999999998</c:v>
                </c:pt>
                <c:pt idx="12">
                  <c:v>1.89</c:v>
                </c:pt>
                <c:pt idx="13">
                  <c:v>1</c:v>
                </c:pt>
                <c:pt idx="14">
                  <c:v>0.67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8E7-4F91-81DA-D28E8E216E48}"/>
            </c:ext>
          </c:extLst>
        </c:ser>
        <c:ser>
          <c:idx val="4"/>
          <c:order val="4"/>
          <c:tx>
            <c:strRef>
              <c:f>'Sensitivities figure 19'!$F$1</c:f>
              <c:strCache>
                <c:ptCount val="1"/>
                <c:pt idx="0">
                  <c:v>Imports from continental Europe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'Sensitivities figure 19'!$B$2:$B$16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'Sensitivities figure 19'!$F$2:$F$16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26.8</c:v>
                </c:pt>
                <c:pt idx="8">
                  <c:v>45.72</c:v>
                </c:pt>
                <c:pt idx="9">
                  <c:v>6.22</c:v>
                </c:pt>
                <c:pt idx="10">
                  <c:v>-15</c:v>
                </c:pt>
                <c:pt idx="11">
                  <c:v>-15</c:v>
                </c:pt>
                <c:pt idx="12">
                  <c:v>-15</c:v>
                </c:pt>
                <c:pt idx="13">
                  <c:v>-15</c:v>
                </c:pt>
                <c:pt idx="14">
                  <c:v>-15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8E7-4F91-81DA-D28E8E216E48}"/>
            </c:ext>
          </c:extLst>
        </c:ser>
        <c:ser>
          <c:idx val="5"/>
          <c:order val="6"/>
          <c:tx>
            <c:strRef>
              <c:f>'Sensitivities figure 19'!$I$1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cat>
            <c:numRef>
              <c:f>'Sensitivities figure 19'!$B$2:$B$16</c:f>
              <c:numCache>
                <c:formatCode>dd\ mmm</c:formatCode>
                <c:ptCount val="15"/>
                <c:pt idx="0">
                  <c:v>46439</c:v>
                </c:pt>
                <c:pt idx="1">
                  <c:v>46440</c:v>
                </c:pt>
                <c:pt idx="2">
                  <c:v>46441</c:v>
                </c:pt>
                <c:pt idx="3">
                  <c:v>46442</c:v>
                </c:pt>
                <c:pt idx="4">
                  <c:v>46443</c:v>
                </c:pt>
                <c:pt idx="5">
                  <c:v>46444</c:v>
                </c:pt>
                <c:pt idx="6">
                  <c:v>46445</c:v>
                </c:pt>
                <c:pt idx="7">
                  <c:v>46446</c:v>
                </c:pt>
                <c:pt idx="8">
                  <c:v>46447</c:v>
                </c:pt>
                <c:pt idx="9">
                  <c:v>46448</c:v>
                </c:pt>
                <c:pt idx="10">
                  <c:v>46449</c:v>
                </c:pt>
                <c:pt idx="11">
                  <c:v>46450</c:v>
                </c:pt>
                <c:pt idx="12">
                  <c:v>46451</c:v>
                </c:pt>
                <c:pt idx="13">
                  <c:v>46452</c:v>
                </c:pt>
                <c:pt idx="14">
                  <c:v>46453</c:v>
                </c:pt>
              </c:numCache>
            </c:numRef>
          </c:cat>
          <c:val>
            <c:numRef>
              <c:f>'Sensitivities figure 19'!$I$2:$I$16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8E7-4F91-81DA-D28E8E216E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43155896"/>
        <c:axId val="743156224"/>
      </c:barChart>
      <c:lineChart>
        <c:grouping val="standard"/>
        <c:varyColors val="0"/>
        <c:ser>
          <c:idx val="6"/>
          <c:order val="5"/>
          <c:tx>
            <c:v>Storage deliverability</c:v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'Sensitivities figure 19'!$K$2:$K$16</c:f>
              <c:numCache>
                <c:formatCode>0%</c:formatCode>
                <c:ptCount val="15"/>
                <c:pt idx="0">
                  <c:v>0.91179792586507846</c:v>
                </c:pt>
                <c:pt idx="1">
                  <c:v>0.91025772666598215</c:v>
                </c:pt>
                <c:pt idx="2">
                  <c:v>0.91025772666598215</c:v>
                </c:pt>
                <c:pt idx="3">
                  <c:v>0.85686415443063968</c:v>
                </c:pt>
                <c:pt idx="4">
                  <c:v>0.81733237498716493</c:v>
                </c:pt>
                <c:pt idx="5">
                  <c:v>0.75007700995995474</c:v>
                </c:pt>
                <c:pt idx="6">
                  <c:v>0.48998870520587329</c:v>
                </c:pt>
                <c:pt idx="7">
                  <c:v>0.42252798028545024</c:v>
                </c:pt>
                <c:pt idx="8">
                  <c:v>0.19837765684361844</c:v>
                </c:pt>
                <c:pt idx="9">
                  <c:v>0.19683745764452204</c:v>
                </c:pt>
                <c:pt idx="10">
                  <c:v>0.14909128247253312</c:v>
                </c:pt>
                <c:pt idx="11">
                  <c:v>0.14826984289968168</c:v>
                </c:pt>
                <c:pt idx="12">
                  <c:v>0.14826984289968168</c:v>
                </c:pt>
                <c:pt idx="13">
                  <c:v>0.14755108327343669</c:v>
                </c:pt>
                <c:pt idx="14">
                  <c:v>0.14755108327343669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8E7-4F91-81DA-D28E8E216E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2226216"/>
        <c:axId val="1652221296"/>
      </c:lineChart>
      <c:dateAx>
        <c:axId val="743155896"/>
        <c:scaling>
          <c:orientation val="minMax"/>
        </c:scaling>
        <c:delete val="0"/>
        <c:axPos val="b"/>
        <c:numFmt formatCode="dd\ m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43156224"/>
        <c:crosses val="autoZero"/>
        <c:auto val="0"/>
        <c:lblOffset val="100"/>
        <c:baseTimeUnit val="days"/>
        <c:majorUnit val="1"/>
        <c:majorTimeUnit val="days"/>
        <c:minorUnit val="1"/>
        <c:minorTimeUnit val="days"/>
      </c:dateAx>
      <c:valAx>
        <c:axId val="743156224"/>
        <c:scaling>
          <c:orientation val="minMax"/>
          <c:max val="4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r>
                  <a:rPr lang="en-GB" sz="1200">
                    <a:latin typeface="Tenorite" panose="00000500000000000000" pitchFamily="2" charset="0"/>
                  </a:rPr>
                  <a:t>mcm/d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enorite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43155896"/>
        <c:crosses val="autoZero"/>
        <c:crossBetween val="between"/>
        <c:majorUnit val="50"/>
      </c:valAx>
      <c:valAx>
        <c:axId val="1652221296"/>
        <c:scaling>
          <c:orientation val="minMax"/>
          <c:max val="1.1000000000000001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 algn="ctr">
                  <a:defRPr lang="en-GB"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defRPr>
                </a:pPr>
                <a:r>
                  <a:rPr lang="en-GB"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enorite" panose="00000500000000000000" pitchFamily="2" charset="0"/>
                    <a:ea typeface="+mn-ea"/>
                    <a:cs typeface="+mn-cs"/>
                  </a:rPr>
                  <a:t>Storage Deliverability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>
                <a:defRPr lang="en-GB"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enorite" panose="00000500000000000000" pitchFamily="2" charset="0"/>
                  <a:ea typeface="+mn-ea"/>
                  <a:cs typeface="+mn-cs"/>
                </a:defRPr>
              </a:pPr>
              <a:endParaRPr lang="en-GB"/>
            </a:p>
          </c:txPr>
        </c:title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enorite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652226216"/>
        <c:crosses val="max"/>
        <c:crossBetween val="between"/>
      </c:valAx>
      <c:catAx>
        <c:axId val="1652226216"/>
        <c:scaling>
          <c:orientation val="minMax"/>
        </c:scaling>
        <c:delete val="1"/>
        <c:axPos val="b"/>
        <c:majorTickMark val="out"/>
        <c:minorTickMark val="none"/>
        <c:tickLblPos val="nextTo"/>
        <c:crossAx val="1652221296"/>
        <c:crossesAt val="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5078234930113322E-2"/>
          <c:y val="0.8436518098822503"/>
          <c:w val="0.87204991402499299"/>
          <c:h val="0.121711905200215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enorite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7" Type="http://schemas.openxmlformats.org/officeDocument/2006/relationships/image" Target="../media/image10.png"/><Relationship Id="rId2" Type="http://schemas.openxmlformats.org/officeDocument/2006/relationships/image" Target="../media/image5.png"/><Relationship Id="rId1" Type="http://schemas.openxmlformats.org/officeDocument/2006/relationships/image" Target="../media/image4.jpe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502921</xdr:colOff>
      <xdr:row>5</xdr:row>
      <xdr:rowOff>152400</xdr:rowOff>
    </xdr:from>
    <xdr:to>
      <xdr:col>13</xdr:col>
      <xdr:colOff>525781</xdr:colOff>
      <xdr:row>28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95D5CBE-E469-4C71-8F3A-6394EA2CBA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18</xdr:col>
      <xdr:colOff>167640</xdr:colOff>
      <xdr:row>20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34D547-DDAC-34F2-7207-E10190A46B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80020" y="1043940"/>
          <a:ext cx="6096000" cy="3429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5</xdr:row>
      <xdr:rowOff>0</xdr:rowOff>
    </xdr:from>
    <xdr:to>
      <xdr:col>15</xdr:col>
      <xdr:colOff>285750</xdr:colOff>
      <xdr:row>22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58B79C-5E1A-D460-068D-E77A88A0C8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91900" y="857250"/>
          <a:ext cx="6096000" cy="3429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426720</xdr:colOff>
      <xdr:row>2</xdr:row>
      <xdr:rowOff>15240</xdr:rowOff>
    </xdr:from>
    <xdr:to>
      <xdr:col>18</xdr:col>
      <xdr:colOff>457200</xdr:colOff>
      <xdr:row>25</xdr:row>
      <xdr:rowOff>152400</xdr:rowOff>
    </xdr:to>
    <xdr:graphicFrame macro="">
      <xdr:nvGraphicFramePr>
        <xdr:cNvPr id="11" name="Chart 1">
          <a:extLst>
            <a:ext uri="{FF2B5EF4-FFF2-40B4-BE49-F238E27FC236}">
              <a16:creationId xmlns:a16="http://schemas.microsoft.com/office/drawing/2014/main" id="{CE16A281-B05F-24F7-77C0-ED2FF9A0DC7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0.28184</cdr:x>
      <cdr:y>0.12838</cdr:y>
    </cdr:from>
    <cdr:to>
      <cdr:x>0.38045</cdr:x>
      <cdr:y>0.18143</cdr:y>
    </cdr:to>
    <cdr:sp macro="" textlink="'Peak 1-in-20 fig 3 &amp; tab 3'!$D$8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F941B839-9DF6-8A00-F475-FA627E32FF41}"/>
            </a:ext>
          </a:extLst>
        </cdr:cNvPr>
        <cdr:cNvSpPr/>
      </cdr:nvSpPr>
      <cdr:spPr>
        <a:xfrm xmlns:a="http://schemas.openxmlformats.org/drawingml/2006/main">
          <a:off x="1726172" y="523368"/>
          <a:ext cx="603944" cy="216269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>
          <a:solidFill>
            <a:schemeClr val="bg1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457AAA0A-3009-4078-85AD-5325789CC306}" type="TxLink">
            <a:rPr lang="en-US" sz="1000" b="0" i="0" u="none" strike="noStrike" kern="1200">
              <a:solidFill>
                <a:srgbClr val="000000"/>
              </a:solidFill>
              <a:latin typeface="Tenorite"/>
            </a:rPr>
            <a:pPr/>
            <a:t>482</a:t>
          </a:fld>
          <a:endParaRPr lang="en-GB" kern="1200">
            <a:latin typeface="Tenorite" panose="00000500000000000000" pitchFamily="2" charset="0"/>
          </a:endParaRPr>
        </a:p>
      </cdr:txBody>
    </cdr:sp>
  </cdr:relSizeAnchor>
  <cdr:relSizeAnchor xmlns:cdr="http://schemas.openxmlformats.org/drawingml/2006/chartDrawing">
    <cdr:from>
      <cdr:x>0.71198</cdr:x>
      <cdr:y>0.11643</cdr:y>
    </cdr:from>
    <cdr:to>
      <cdr:x>0.81059</cdr:x>
      <cdr:y>0.16948</cdr:y>
    </cdr:to>
    <cdr:sp macro="" textlink="'Peak 1-in-20 fig 3 &amp; tab 3'!$E$8">
      <cdr:nvSpPr>
        <cdr:cNvPr id="3" name="Rectangle 2">
          <a:extLst xmlns:a="http://schemas.openxmlformats.org/drawingml/2006/main">
            <a:ext uri="{FF2B5EF4-FFF2-40B4-BE49-F238E27FC236}">
              <a16:creationId xmlns:a16="http://schemas.microsoft.com/office/drawing/2014/main" id="{3C2D993E-A4C8-0BCD-A059-BEB899175B05}"/>
            </a:ext>
          </a:extLst>
        </cdr:cNvPr>
        <cdr:cNvSpPr/>
      </cdr:nvSpPr>
      <cdr:spPr>
        <a:xfrm xmlns:a="http://schemas.openxmlformats.org/drawingml/2006/main">
          <a:off x="4360548" y="474666"/>
          <a:ext cx="603944" cy="216269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>
          <a:solidFill>
            <a:schemeClr val="bg1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EDB69BA4-F2F0-49EC-84C8-160B49106205}" type="TxLink">
            <a:rPr lang="en-US" sz="1000" b="0" i="0" u="none" strike="noStrike" kern="1200">
              <a:solidFill>
                <a:srgbClr val="000000"/>
              </a:solidFill>
              <a:latin typeface="Tenorite"/>
            </a:rPr>
            <a:pPr/>
            <a:t>493</a:t>
          </a:fld>
          <a:endParaRPr lang="en-GB" kern="1200">
            <a:latin typeface="Tenorite" panose="00000500000000000000" pitchFamily="2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19</xdr:col>
      <xdr:colOff>236220</xdr:colOff>
      <xdr:row>18</xdr:row>
      <xdr:rowOff>60960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1D9C1C-B3CF-2E87-3D2E-47D4B8F69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57360" y="167640"/>
          <a:ext cx="6096000" cy="3429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464820</xdr:colOff>
      <xdr:row>5</xdr:row>
      <xdr:rowOff>15240</xdr:rowOff>
    </xdr:from>
    <xdr:to>
      <xdr:col>15</xdr:col>
      <xdr:colOff>457200</xdr:colOff>
      <xdr:row>25</xdr:row>
      <xdr:rowOff>15240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2161DD3-1842-480E-8197-6922C39AE7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0.6811</cdr:x>
      <cdr:y>0.03259</cdr:y>
    </cdr:from>
    <cdr:to>
      <cdr:x>0.90951</cdr:x>
      <cdr:y>0.18412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FD7A541-FDBF-02C4-FFD7-D2E0D4D79CEE}"/>
            </a:ext>
          </a:extLst>
        </cdr:cNvPr>
        <cdr:cNvSpPr txBox="1"/>
      </cdr:nvSpPr>
      <cdr:spPr>
        <a:xfrm xmlns:a="http://schemas.openxmlformats.org/drawingml/2006/main">
          <a:off x="3383861" y="98116"/>
          <a:ext cx="1134795" cy="4562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kern="1200">
              <a:latin typeface="Tenorite" panose="00000500000000000000" pitchFamily="2" charset="0"/>
            </a:rPr>
            <a:t>Supply margin</a:t>
          </a:r>
          <a:br>
            <a:rPr lang="en-GB" sz="1100" kern="1200">
              <a:latin typeface="Tenorite" panose="00000500000000000000" pitchFamily="2" charset="0"/>
            </a:rPr>
          </a:br>
          <a:r>
            <a:rPr lang="en-GB" sz="1100" kern="1200">
              <a:latin typeface="Tenorite" panose="00000500000000000000" pitchFamily="2" charset="0"/>
            </a:rPr>
            <a:t>99 mcm/d</a:t>
          </a:r>
        </a:p>
      </cdr:txBody>
    </cdr:sp>
  </cdr:relSizeAnchor>
  <cdr:relSizeAnchor xmlns:cdr="http://schemas.openxmlformats.org/drawingml/2006/chartDrawing">
    <cdr:from>
      <cdr:x>0.23571</cdr:x>
      <cdr:y>0.07208</cdr:y>
    </cdr:from>
    <cdr:to>
      <cdr:x>0.33349</cdr:x>
      <cdr:y>0.13218</cdr:y>
    </cdr:to>
    <cdr:sp macro="" textlink="'Supply margins tab 5 &amp; fig 5'!$L$36">
      <cdr:nvSpPr>
        <cdr:cNvPr id="3" name="Rectangle 2">
          <a:extLst xmlns:a="http://schemas.openxmlformats.org/drawingml/2006/main">
            <a:ext uri="{FF2B5EF4-FFF2-40B4-BE49-F238E27FC236}">
              <a16:creationId xmlns:a16="http://schemas.microsoft.com/office/drawing/2014/main" id="{5168A893-2088-9640-26E7-B8368F106AC8}"/>
            </a:ext>
          </a:extLst>
        </cdr:cNvPr>
        <cdr:cNvSpPr/>
      </cdr:nvSpPr>
      <cdr:spPr>
        <a:xfrm xmlns:a="http://schemas.openxmlformats.org/drawingml/2006/main">
          <a:off x="1311005" y="323063"/>
          <a:ext cx="543843" cy="269365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>
          <a:solidFill>
            <a:schemeClr val="bg1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76EC3607-E465-4A3B-B12D-85A375CB9EDB}" type="TxLink">
            <a:rPr lang="en-US" sz="1000" b="0" i="0" u="none" strike="noStrike" kern="1200">
              <a:solidFill>
                <a:srgbClr val="000000"/>
              </a:solidFill>
              <a:latin typeface="Tenorite"/>
            </a:rPr>
            <a:pPr/>
            <a:t>592</a:t>
          </a:fld>
          <a:endParaRPr lang="en-GB" kern="1200">
            <a:latin typeface="Tenorite" panose="00000500000000000000" pitchFamily="2" charset="0"/>
          </a:endParaRPr>
        </a:p>
      </cdr:txBody>
    </cdr:sp>
  </cdr:relSizeAnchor>
  <cdr:relSizeAnchor xmlns:cdr="http://schemas.openxmlformats.org/drawingml/2006/chartDrawing">
    <cdr:from>
      <cdr:x>0.51548</cdr:x>
      <cdr:y>0.15913</cdr:y>
    </cdr:from>
    <cdr:to>
      <cdr:x>0.61326</cdr:x>
      <cdr:y>0.21923</cdr:y>
    </cdr:to>
    <cdr:sp macro="" textlink="'Supply margins tab 5 &amp; fig 5'!$M$36">
      <cdr:nvSpPr>
        <cdr:cNvPr id="4" name="Rectangle 3">
          <a:extLst xmlns:a="http://schemas.openxmlformats.org/drawingml/2006/main">
            <a:ext uri="{FF2B5EF4-FFF2-40B4-BE49-F238E27FC236}">
              <a16:creationId xmlns:a16="http://schemas.microsoft.com/office/drawing/2014/main" id="{73E3256D-CA3D-8DE3-516B-8E714F2EF448}"/>
            </a:ext>
          </a:extLst>
        </cdr:cNvPr>
        <cdr:cNvSpPr/>
      </cdr:nvSpPr>
      <cdr:spPr>
        <a:xfrm xmlns:a="http://schemas.openxmlformats.org/drawingml/2006/main">
          <a:off x="2867414" y="712398"/>
          <a:ext cx="543911" cy="269053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>
          <a:solidFill>
            <a:schemeClr val="bg1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8785C5B5-7183-480D-A165-05EA7F9EB7AC}" type="TxLink">
            <a:rPr lang="en-US" sz="1000" b="0" i="0" u="none" strike="noStrike" kern="1200">
              <a:solidFill>
                <a:srgbClr val="000000"/>
              </a:solidFill>
              <a:latin typeface="Tenorite"/>
            </a:rPr>
            <a:pPr/>
            <a:t>510</a:t>
          </a:fld>
          <a:endParaRPr lang="en-GB" kern="1200">
            <a:latin typeface="Tenorite" panose="00000500000000000000" pitchFamily="2" charset="0"/>
          </a:endParaRPr>
        </a:p>
      </cdr:txBody>
    </cdr:sp>
  </cdr:relSizeAnchor>
  <cdr:relSizeAnchor xmlns:cdr="http://schemas.openxmlformats.org/drawingml/2006/chartDrawing">
    <cdr:from>
      <cdr:x>0.78831</cdr:x>
      <cdr:y>0.1707</cdr:y>
    </cdr:from>
    <cdr:to>
      <cdr:x>0.88609</cdr:x>
      <cdr:y>0.23081</cdr:y>
    </cdr:to>
    <cdr:sp macro="" textlink="'Supply margins tab 5 &amp; fig 5'!$N$31">
      <cdr:nvSpPr>
        <cdr:cNvPr id="5" name="Rectangle 4">
          <a:extLst xmlns:a="http://schemas.openxmlformats.org/drawingml/2006/main">
            <a:ext uri="{FF2B5EF4-FFF2-40B4-BE49-F238E27FC236}">
              <a16:creationId xmlns:a16="http://schemas.microsoft.com/office/drawing/2014/main" id="{55C2ED26-845D-1ED5-2E91-6D0E66DCE902}"/>
            </a:ext>
          </a:extLst>
        </cdr:cNvPr>
        <cdr:cNvSpPr/>
      </cdr:nvSpPr>
      <cdr:spPr>
        <a:xfrm xmlns:a="http://schemas.openxmlformats.org/drawingml/2006/main">
          <a:off x="4385030" y="667281"/>
          <a:ext cx="543911" cy="234973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>
          <a:solidFill>
            <a:schemeClr val="bg1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1427A95E-577E-43D6-B4F3-F89C02E91CCD}" type="TxLink">
            <a:rPr lang="en-US" sz="1100" b="0" i="0" u="none" strike="noStrike" kern="1200">
              <a:solidFill>
                <a:srgbClr val="000000"/>
              </a:solidFill>
              <a:latin typeface="Tenorite"/>
            </a:rPr>
            <a:pPr/>
            <a:t>493</a:t>
          </a:fld>
          <a:endParaRPr lang="en-GB" kern="1200">
            <a:latin typeface="Tenorite" panose="00000500000000000000" pitchFamily="2" charset="0"/>
          </a:endParaRPr>
        </a:p>
      </cdr:txBody>
    </cdr:sp>
  </cdr:relSizeAnchor>
  <cdr:relSizeAnchor xmlns:cdr="http://schemas.openxmlformats.org/drawingml/2006/chartDrawing">
    <cdr:from>
      <cdr:x>0.33486</cdr:x>
      <cdr:y>0.03716</cdr:y>
    </cdr:from>
    <cdr:to>
      <cdr:x>0.64703</cdr:x>
      <cdr:y>0.1236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EEEC308B-1819-38D9-2ED0-DD3960FFFD5D}"/>
            </a:ext>
          </a:extLst>
        </cdr:cNvPr>
        <cdr:cNvCxnSpPr/>
      </cdr:nvCxnSpPr>
      <cdr:spPr>
        <a:xfrm xmlns:a="http://schemas.openxmlformats.org/drawingml/2006/main" flipH="1">
          <a:off x="1862486" y="166553"/>
          <a:ext cx="1736260" cy="387419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2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1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0.73161</cdr:x>
      <cdr:y>0.15151</cdr:y>
    </cdr:from>
    <cdr:to>
      <cdr:x>0.78158</cdr:x>
      <cdr:y>0.21949</cdr:y>
    </cdr:to>
    <cdr:cxnSp macro="">
      <cdr:nvCxnSpPr>
        <cdr:cNvPr id="7" name="Straight Arrow Connector 6">
          <a:extLst xmlns:a="http://schemas.openxmlformats.org/drawingml/2006/main">
            <a:ext uri="{FF2B5EF4-FFF2-40B4-BE49-F238E27FC236}">
              <a16:creationId xmlns:a16="http://schemas.microsoft.com/office/drawing/2014/main" id="{9C365352-94AA-F74B-C8C9-AEC04D49B6FB}"/>
            </a:ext>
          </a:extLst>
        </cdr:cNvPr>
        <cdr:cNvCxnSpPr/>
      </cdr:nvCxnSpPr>
      <cdr:spPr>
        <a:xfrm xmlns:a="http://schemas.openxmlformats.org/drawingml/2006/main">
          <a:off x="3637620" y="481280"/>
          <a:ext cx="248454" cy="215944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2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1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2268</xdr:colOff>
      <xdr:row>4</xdr:row>
      <xdr:rowOff>19729</xdr:rowOff>
    </xdr:from>
    <xdr:to>
      <xdr:col>19</xdr:col>
      <xdr:colOff>85725</xdr:colOff>
      <xdr:row>29</xdr:row>
      <xdr:rowOff>25400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2B2262E-966A-44E6-B1FD-D4650F3DDF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19</xdr:col>
      <xdr:colOff>215889</xdr:colOff>
      <xdr:row>26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1DEB8B0-8F9F-43CC-8709-70D1DA3012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15240</xdr:colOff>
      <xdr:row>3</xdr:row>
      <xdr:rowOff>15240</xdr:rowOff>
    </xdr:from>
    <xdr:to>
      <xdr:col>19</xdr:col>
      <xdr:colOff>491490</xdr:colOff>
      <xdr:row>23</xdr:row>
      <xdr:rowOff>99060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B5C3E57-3AD8-4AF9-9E3E-BB459B565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</xdr:colOff>
      <xdr:row>10</xdr:row>
      <xdr:rowOff>30480</xdr:rowOff>
    </xdr:from>
    <xdr:to>
      <xdr:col>11</xdr:col>
      <xdr:colOff>30480</xdr:colOff>
      <xdr:row>24</xdr:row>
      <xdr:rowOff>106680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A7501B96-359D-40F1-B673-B73FA6F919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</xdr:colOff>
      <xdr:row>0</xdr:row>
      <xdr:rowOff>175260</xdr:rowOff>
    </xdr:from>
    <xdr:to>
      <xdr:col>10</xdr:col>
      <xdr:colOff>593090</xdr:colOff>
      <xdr:row>36</xdr:row>
      <xdr:rowOff>42079</xdr:rowOff>
    </xdr:to>
    <xdr:pic>
      <xdr:nvPicPr>
        <xdr:cNvPr id="2" name="Picture 1" descr="Green colored United Kingdom outline map. Political uk map. Vector ...">
          <a:extLst>
            <a:ext uri="{FF2B5EF4-FFF2-40B4-BE49-F238E27FC236}">
              <a16:creationId xmlns:a16="http://schemas.microsoft.com/office/drawing/2014/main" id="{611AD870-46E8-A1B1-B8E5-44E1A29D8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9140" y="175260"/>
          <a:ext cx="3625850" cy="5939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1059180</xdr:colOff>
      <xdr:row>19</xdr:row>
      <xdr:rowOff>83820</xdr:rowOff>
    </xdr:from>
    <xdr:to>
      <xdr:col>7</xdr:col>
      <xdr:colOff>207645</xdr:colOff>
      <xdr:row>24</xdr:row>
      <xdr:rowOff>112395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8C5AB6F0-351A-C252-AA59-C0F297E66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275320" y="3314700"/>
          <a:ext cx="1495425" cy="866775"/>
        </a:xfrm>
        <a:prstGeom prst="rect">
          <a:avLst/>
        </a:prstGeom>
      </xdr:spPr>
    </xdr:pic>
    <xdr:clientData/>
  </xdr:twoCellAnchor>
  <xdr:twoCellAnchor>
    <xdr:from>
      <xdr:col>6</xdr:col>
      <xdr:colOff>190500</xdr:colOff>
      <xdr:row>20</xdr:row>
      <xdr:rowOff>106680</xdr:rowOff>
    </xdr:from>
    <xdr:to>
      <xdr:col>8</xdr:col>
      <xdr:colOff>58253</xdr:colOff>
      <xdr:row>22</xdr:row>
      <xdr:rowOff>140732</xdr:rowOff>
    </xdr:to>
    <xdr:sp macro="" textlink="">
      <xdr:nvSpPr>
        <xdr:cNvPr id="4" name="TextBox 12">
          <a:extLst>
            <a:ext uri="{FF2B5EF4-FFF2-40B4-BE49-F238E27FC236}">
              <a16:creationId xmlns:a16="http://schemas.microsoft.com/office/drawing/2014/main" id="{94BAF5F4-9E6A-DB17-365A-AEA45E1A2F91}"/>
            </a:ext>
          </a:extLst>
        </xdr:cNvPr>
        <xdr:cNvSpPr txBox="1"/>
      </xdr:nvSpPr>
      <xdr:spPr>
        <a:xfrm>
          <a:off x="9144000" y="3505200"/>
          <a:ext cx="1086953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/>
            <a:t>Barrow</a:t>
          </a:r>
        </a:p>
      </xdr:txBody>
    </xdr:sp>
    <xdr:clientData/>
  </xdr:twoCellAnchor>
  <xdr:twoCellAnchor editAs="oneCell">
    <xdr:from>
      <xdr:col>10</xdr:col>
      <xdr:colOff>350884</xdr:colOff>
      <xdr:row>1</xdr:row>
      <xdr:rowOff>160020</xdr:rowOff>
    </xdr:from>
    <xdr:to>
      <xdr:col>13</xdr:col>
      <xdr:colOff>223884</xdr:colOff>
      <xdr:row>6</xdr:row>
      <xdr:rowOff>114300</xdr:rowOff>
    </xdr:to>
    <xdr:pic>
      <xdr:nvPicPr>
        <xdr:cNvPr id="5" name="table">
          <a:extLst>
            <a:ext uri="{FF2B5EF4-FFF2-40B4-BE49-F238E27FC236}">
              <a16:creationId xmlns:a16="http://schemas.microsoft.com/office/drawing/2014/main" id="{25338FBD-EB60-1652-8099-5FC32B836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742784" y="342900"/>
          <a:ext cx="1701800" cy="822960"/>
        </a:xfrm>
        <a:prstGeom prst="rect">
          <a:avLst/>
        </a:prstGeom>
      </xdr:spPr>
    </xdr:pic>
    <xdr:clientData/>
  </xdr:twoCellAnchor>
  <xdr:twoCellAnchor editAs="oneCell">
    <xdr:from>
      <xdr:col>10</xdr:col>
      <xdr:colOff>449580</xdr:colOff>
      <xdr:row>13</xdr:row>
      <xdr:rowOff>22859</xdr:rowOff>
    </xdr:from>
    <xdr:to>
      <xdr:col>13</xdr:col>
      <xdr:colOff>322580</xdr:colOff>
      <xdr:row>17</xdr:row>
      <xdr:rowOff>160556</xdr:rowOff>
    </xdr:to>
    <xdr:pic>
      <xdr:nvPicPr>
        <xdr:cNvPr id="6" name="table">
          <a:extLst>
            <a:ext uri="{FF2B5EF4-FFF2-40B4-BE49-F238E27FC236}">
              <a16:creationId xmlns:a16="http://schemas.microsoft.com/office/drawing/2014/main" id="{2E80F495-DA00-0023-3DDD-D8F212C86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841480" y="2247899"/>
          <a:ext cx="1701800" cy="808257"/>
        </a:xfrm>
        <a:prstGeom prst="rect">
          <a:avLst/>
        </a:prstGeom>
      </xdr:spPr>
    </xdr:pic>
    <xdr:clientData/>
  </xdr:twoCellAnchor>
  <xdr:twoCellAnchor editAs="oneCell">
    <xdr:from>
      <xdr:col>10</xdr:col>
      <xdr:colOff>480424</xdr:colOff>
      <xdr:row>17</xdr:row>
      <xdr:rowOff>61497</xdr:rowOff>
    </xdr:from>
    <xdr:to>
      <xdr:col>13</xdr:col>
      <xdr:colOff>353424</xdr:colOff>
      <xdr:row>22</xdr:row>
      <xdr:rowOff>46257</xdr:rowOff>
    </xdr:to>
    <xdr:pic>
      <xdr:nvPicPr>
        <xdr:cNvPr id="7" name="table">
          <a:extLst>
            <a:ext uri="{FF2B5EF4-FFF2-40B4-BE49-F238E27FC236}">
              <a16:creationId xmlns:a16="http://schemas.microsoft.com/office/drawing/2014/main" id="{8F141213-1DE9-69D2-8F68-3DBC43633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872324" y="2957097"/>
          <a:ext cx="1701800" cy="822960"/>
        </a:xfrm>
        <a:prstGeom prst="rect">
          <a:avLst/>
        </a:prstGeom>
      </xdr:spPr>
    </xdr:pic>
    <xdr:clientData/>
  </xdr:twoCellAnchor>
  <xdr:twoCellAnchor editAs="oneCell">
    <xdr:from>
      <xdr:col>10</xdr:col>
      <xdr:colOff>580139</xdr:colOff>
      <xdr:row>23</xdr:row>
      <xdr:rowOff>27213</xdr:rowOff>
    </xdr:from>
    <xdr:to>
      <xdr:col>13</xdr:col>
      <xdr:colOff>453139</xdr:colOff>
      <xdr:row>28</xdr:row>
      <xdr:rowOff>11973</xdr:rowOff>
    </xdr:to>
    <xdr:pic>
      <xdr:nvPicPr>
        <xdr:cNvPr id="8" name="table">
          <a:extLst>
            <a:ext uri="{FF2B5EF4-FFF2-40B4-BE49-F238E27FC236}">
              <a16:creationId xmlns:a16="http://schemas.microsoft.com/office/drawing/2014/main" id="{826293B4-A6F7-AFAB-06E4-2652327BD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972039" y="3928653"/>
          <a:ext cx="1701800" cy="822960"/>
        </a:xfrm>
        <a:prstGeom prst="rect">
          <a:avLst/>
        </a:prstGeom>
      </xdr:spPr>
    </xdr:pic>
    <xdr:clientData/>
  </xdr:twoCellAnchor>
  <xdr:twoCellAnchor>
    <xdr:from>
      <xdr:col>8</xdr:col>
      <xdr:colOff>550125</xdr:colOff>
      <xdr:row>3</xdr:row>
      <xdr:rowOff>15240</xdr:rowOff>
    </xdr:from>
    <xdr:to>
      <xdr:col>10</xdr:col>
      <xdr:colOff>417878</xdr:colOff>
      <xdr:row>5</xdr:row>
      <xdr:rowOff>49292</xdr:rowOff>
    </xdr:to>
    <xdr:sp macro="" textlink="">
      <xdr:nvSpPr>
        <xdr:cNvPr id="9" name="TextBox 2">
          <a:extLst>
            <a:ext uri="{FF2B5EF4-FFF2-40B4-BE49-F238E27FC236}">
              <a16:creationId xmlns:a16="http://schemas.microsoft.com/office/drawing/2014/main" id="{86BE3C24-FD97-DBB2-13CD-53075A57D8C7}"/>
            </a:ext>
          </a:extLst>
        </xdr:cNvPr>
        <xdr:cNvSpPr txBox="1"/>
      </xdr:nvSpPr>
      <xdr:spPr>
        <a:xfrm>
          <a:off x="10722825" y="563880"/>
          <a:ext cx="1086953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/>
            <a:t>St Fergus</a:t>
          </a:r>
        </a:p>
      </xdr:txBody>
    </xdr:sp>
    <xdr:clientData/>
  </xdr:twoCellAnchor>
  <xdr:twoCellAnchor>
    <xdr:from>
      <xdr:col>9</xdr:col>
      <xdr:colOff>22860</xdr:colOff>
      <xdr:row>14</xdr:row>
      <xdr:rowOff>100091</xdr:rowOff>
    </xdr:from>
    <xdr:to>
      <xdr:col>11</xdr:col>
      <xdr:colOff>35393</xdr:colOff>
      <xdr:row>16</xdr:row>
      <xdr:rowOff>138888</xdr:rowOff>
    </xdr:to>
    <xdr:sp macro="" textlink="">
      <xdr:nvSpPr>
        <xdr:cNvPr id="10" name="TextBox 5">
          <a:extLst>
            <a:ext uri="{FF2B5EF4-FFF2-40B4-BE49-F238E27FC236}">
              <a16:creationId xmlns:a16="http://schemas.microsoft.com/office/drawing/2014/main" id="{BC89312E-9009-C269-8208-3EB2D1F9D271}"/>
            </a:ext>
          </a:extLst>
        </xdr:cNvPr>
        <xdr:cNvSpPr txBox="1"/>
      </xdr:nvSpPr>
      <xdr:spPr>
        <a:xfrm>
          <a:off x="10805160" y="2492771"/>
          <a:ext cx="1231733" cy="3740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/>
            <a:t>Teesside</a:t>
          </a:r>
        </a:p>
      </xdr:txBody>
    </xdr:sp>
    <xdr:clientData/>
  </xdr:twoCellAnchor>
  <xdr:twoCellAnchor>
    <xdr:from>
      <xdr:col>9</xdr:col>
      <xdr:colOff>265305</xdr:colOff>
      <xdr:row>19</xdr:row>
      <xdr:rowOff>915</xdr:rowOff>
    </xdr:from>
    <xdr:to>
      <xdr:col>11</xdr:col>
      <xdr:colOff>409155</xdr:colOff>
      <xdr:row>21</xdr:row>
      <xdr:rowOff>34967</xdr:rowOff>
    </xdr:to>
    <xdr:sp macro="" textlink="">
      <xdr:nvSpPr>
        <xdr:cNvPr id="11" name="TextBox 13">
          <a:extLst>
            <a:ext uri="{FF2B5EF4-FFF2-40B4-BE49-F238E27FC236}">
              <a16:creationId xmlns:a16="http://schemas.microsoft.com/office/drawing/2014/main" id="{3C946C0D-6F6E-570A-CCA3-BCE24CE33964}"/>
            </a:ext>
          </a:extLst>
        </xdr:cNvPr>
        <xdr:cNvSpPr txBox="1"/>
      </xdr:nvSpPr>
      <xdr:spPr>
        <a:xfrm>
          <a:off x="11047605" y="3231795"/>
          <a:ext cx="136305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/>
            <a:t>Easington</a:t>
          </a:r>
        </a:p>
      </xdr:txBody>
    </xdr:sp>
    <xdr:clientData/>
  </xdr:twoCellAnchor>
  <xdr:twoCellAnchor>
    <xdr:from>
      <xdr:col>9</xdr:col>
      <xdr:colOff>544960</xdr:colOff>
      <xdr:row>24</xdr:row>
      <xdr:rowOff>88551</xdr:rowOff>
    </xdr:from>
    <xdr:to>
      <xdr:col>11</xdr:col>
      <xdr:colOff>412713</xdr:colOff>
      <xdr:row>26</xdr:row>
      <xdr:rowOff>122603</xdr:rowOff>
    </xdr:to>
    <xdr:sp macro="" textlink="">
      <xdr:nvSpPr>
        <xdr:cNvPr id="12" name="TextBox 22">
          <a:extLst>
            <a:ext uri="{FF2B5EF4-FFF2-40B4-BE49-F238E27FC236}">
              <a16:creationId xmlns:a16="http://schemas.microsoft.com/office/drawing/2014/main" id="{08F02799-F136-00F0-A9E0-3F525E5C3C5A}"/>
            </a:ext>
          </a:extLst>
        </xdr:cNvPr>
        <xdr:cNvSpPr txBox="1"/>
      </xdr:nvSpPr>
      <xdr:spPr>
        <a:xfrm>
          <a:off x="11327260" y="4157631"/>
          <a:ext cx="1086953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/>
            <a:t>Bacton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40005</xdr:colOff>
      <xdr:row>3</xdr:row>
      <xdr:rowOff>79057</xdr:rowOff>
    </xdr:from>
    <xdr:to>
      <xdr:col>13</xdr:col>
      <xdr:colOff>344805</xdr:colOff>
      <xdr:row>20</xdr:row>
      <xdr:rowOff>87607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91EE984-3CCF-459C-D31E-75F8798DAB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335280</xdr:colOff>
      <xdr:row>3</xdr:row>
      <xdr:rowOff>17145</xdr:rowOff>
    </xdr:from>
    <xdr:to>
      <xdr:col>21</xdr:col>
      <xdr:colOff>30480</xdr:colOff>
      <xdr:row>20</xdr:row>
      <xdr:rowOff>18075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41E2D34-CCD6-4DDD-A827-2518217983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609600</xdr:colOff>
      <xdr:row>2</xdr:row>
      <xdr:rowOff>171449</xdr:rowOff>
    </xdr:from>
    <xdr:to>
      <xdr:col>20</xdr:col>
      <xdr:colOff>251460</xdr:colOff>
      <xdr:row>19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11FFF23-B98C-4884-B735-42E3FD2539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80010</xdr:rowOff>
    </xdr:from>
    <xdr:to>
      <xdr:col>15</xdr:col>
      <xdr:colOff>28575</xdr:colOff>
      <xdr:row>24</xdr:row>
      <xdr:rowOff>38100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4140621-61BB-ADB5-FF2B-25BD579C15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571500</xdr:colOff>
      <xdr:row>1</xdr:row>
      <xdr:rowOff>142874</xdr:rowOff>
    </xdr:from>
    <xdr:to>
      <xdr:col>27</xdr:col>
      <xdr:colOff>217170</xdr:colOff>
      <xdr:row>23</xdr:row>
      <xdr:rowOff>167639</xdr:rowOff>
    </xdr:to>
    <xdr:graphicFrame macro="">
      <xdr:nvGraphicFramePr>
        <xdr:cNvPr id="16" name="Chart 1">
          <a:extLst>
            <a:ext uri="{FF2B5EF4-FFF2-40B4-BE49-F238E27FC236}">
              <a16:creationId xmlns:a16="http://schemas.microsoft.com/office/drawing/2014/main" id="{B88C44C7-A1BB-41E0-A42E-0660DA68CC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15240</xdr:colOff>
      <xdr:row>3</xdr:row>
      <xdr:rowOff>17145</xdr:rowOff>
    </xdr:from>
    <xdr:to>
      <xdr:col>30</xdr:col>
      <xdr:colOff>603885</xdr:colOff>
      <xdr:row>34</xdr:row>
      <xdr:rowOff>28804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4D2ABDF-9AC7-479C-9D37-A68E769D24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0.63183</cdr:x>
      <cdr:y>0.03515</cdr:y>
    </cdr:from>
    <cdr:to>
      <cdr:x>0.64365</cdr:x>
      <cdr:y>0.85277</cdr:y>
    </cdr:to>
    <cdr:sp macro="" textlink="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BC5C8BA4-FC27-7795-7C08-71275654E045}"/>
            </a:ext>
          </a:extLst>
        </cdr:cNvPr>
        <cdr:cNvSpPr/>
      </cdr:nvSpPr>
      <cdr:spPr>
        <a:xfrm xmlns:a="http://schemas.openxmlformats.org/drawingml/2006/main">
          <a:off x="7350475" y="204258"/>
          <a:ext cx="137584" cy="47519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0.83221</cdr:x>
      <cdr:y>0.03423</cdr:y>
    </cdr:from>
    <cdr:to>
      <cdr:x>0.84403</cdr:x>
      <cdr:y>0.85186</cdr:y>
    </cdr:to>
    <cdr:sp macro="" textlink="">
      <cdr:nvSpPr>
        <cdr:cNvPr id="3" name="Rectangle 2">
          <a:extLst xmlns:a="http://schemas.openxmlformats.org/drawingml/2006/main">
            <a:ext uri="{FF2B5EF4-FFF2-40B4-BE49-F238E27FC236}">
              <a16:creationId xmlns:a16="http://schemas.microsoft.com/office/drawing/2014/main" id="{05A417BF-662B-8DCE-89FC-A12DBD5762AC}"/>
            </a:ext>
          </a:extLst>
        </cdr:cNvPr>
        <cdr:cNvSpPr/>
      </cdr:nvSpPr>
      <cdr:spPr>
        <a:xfrm xmlns:a="http://schemas.openxmlformats.org/drawingml/2006/main">
          <a:off x="9681633" y="198966"/>
          <a:ext cx="137584" cy="47519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990600</xdr:colOff>
      <xdr:row>3</xdr:row>
      <xdr:rowOff>83820</xdr:rowOff>
    </xdr:from>
    <xdr:to>
      <xdr:col>30</xdr:col>
      <xdr:colOff>502920</xdr:colOff>
      <xdr:row>34</xdr:row>
      <xdr:rowOff>93574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70E5EC4-A124-4E31-A181-5027B5C087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0.3963</cdr:x>
      <cdr:y>0.03515</cdr:y>
    </cdr:from>
    <cdr:to>
      <cdr:x>0.40812</cdr:x>
      <cdr:y>0.85277</cdr:y>
    </cdr:to>
    <cdr:sp macro="" textlink="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BC5C8BA4-FC27-7795-7C08-71275654E045}"/>
            </a:ext>
          </a:extLst>
        </cdr:cNvPr>
        <cdr:cNvSpPr/>
      </cdr:nvSpPr>
      <cdr:spPr>
        <a:xfrm xmlns:a="http://schemas.openxmlformats.org/drawingml/2006/main">
          <a:off x="4436046" y="183012"/>
          <a:ext cx="132310" cy="42570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0.48572</cdr:x>
      <cdr:y>0.03716</cdr:y>
    </cdr:from>
    <cdr:to>
      <cdr:x>0.49754</cdr:x>
      <cdr:y>0.85479</cdr:y>
    </cdr:to>
    <cdr:sp macro="" textlink="">
      <cdr:nvSpPr>
        <cdr:cNvPr id="3" name="Rectangle 2">
          <a:extLst xmlns:a="http://schemas.openxmlformats.org/drawingml/2006/main">
            <a:ext uri="{FF2B5EF4-FFF2-40B4-BE49-F238E27FC236}">
              <a16:creationId xmlns:a16="http://schemas.microsoft.com/office/drawing/2014/main" id="{05A417BF-662B-8DCE-89FC-A12DBD5762AC}"/>
            </a:ext>
          </a:extLst>
        </cdr:cNvPr>
        <cdr:cNvSpPr/>
      </cdr:nvSpPr>
      <cdr:spPr>
        <a:xfrm xmlns:a="http://schemas.openxmlformats.org/drawingml/2006/main">
          <a:off x="5436996" y="193462"/>
          <a:ext cx="132310" cy="42570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1904</xdr:colOff>
      <xdr:row>1</xdr:row>
      <xdr:rowOff>100964</xdr:rowOff>
    </xdr:from>
    <xdr:to>
      <xdr:col>25</xdr:col>
      <xdr:colOff>91440</xdr:colOff>
      <xdr:row>28</xdr:row>
      <xdr:rowOff>152400</xdr:rowOff>
    </xdr:to>
    <xdr:graphicFrame macro="">
      <xdr:nvGraphicFramePr>
        <xdr:cNvPr id="15" name="Chart 1">
          <a:extLst>
            <a:ext uri="{FF2B5EF4-FFF2-40B4-BE49-F238E27FC236}">
              <a16:creationId xmlns:a16="http://schemas.microsoft.com/office/drawing/2014/main" id="{55895B58-59CF-472A-B3FF-4F158A4DE8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40005</xdr:colOff>
      <xdr:row>0</xdr:row>
      <xdr:rowOff>173354</xdr:rowOff>
    </xdr:from>
    <xdr:to>
      <xdr:col>25</xdr:col>
      <xdr:colOff>131805</xdr:colOff>
      <xdr:row>22</xdr:row>
      <xdr:rowOff>114299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4BC55009-050C-42EF-A8A2-DC821CBF66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596266</xdr:colOff>
      <xdr:row>1</xdr:row>
      <xdr:rowOff>177166</xdr:rowOff>
    </xdr:from>
    <xdr:to>
      <xdr:col>24</xdr:col>
      <xdr:colOff>612466</xdr:colOff>
      <xdr:row>21</xdr:row>
      <xdr:rowOff>161476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769AB1EA-4E25-41BC-AA58-95A3FFB2DA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330A6A7-F37E-4F69-B83F-B42E6135DE58}" name="Table5" displayName="Table5" ref="A5:D10" totalsRowShown="0" headerRowDxfId="29" dataDxfId="28">
  <autoFilter ref="A5:D10" xr:uid="{9330A6A7-F37E-4F69-B83F-B42E6135DE58}"/>
  <tableColumns count="4">
    <tableColumn id="1" xr3:uid="{B6F8C3A6-7DE9-4BA8-A7BC-AC33CA060BCE}" name="Terminal" dataDxfId="27"/>
    <tableColumn id="2" xr3:uid="{69999C80-7DC7-4B2D-83EF-E32020B8B83B}" name="5 Year Average Share of UKCS Flows %" dataDxfId="26"/>
    <tableColumn id="3" xr3:uid="{C0F997D2-A6FC-4590-87B3-EE380E932A17}" name="Average Flows  mcm/d" dataDxfId="25"/>
    <tableColumn id="4" xr3:uid="{13254A89-7C33-402C-9C58-309630B97F0C}" name="Peak Flows mcm/d" dataDxfId="24"/>
  </tableColumns>
  <tableStyleInfo name="TableStyleMedium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FCA828-0614-4602-BF07-112B749742B2}" name="Table2" displayName="Table2" ref="C4:E7" totalsRowShown="0" dataDxfId="23">
  <autoFilter ref="C4:E7" xr:uid="{18FCA828-0614-4602-BF07-112B749742B2}"/>
  <tableColumns count="3">
    <tableColumn id="1" xr3:uid="{3DEA1DC2-50E5-4B2D-8BDC-3BF367C7617E}" name="Country" dataDxfId="22"/>
    <tableColumn id="2" xr3:uid="{DDC88445-18D7-4706-8596-BCE1EDC2EFE2}" name="2024/25" dataDxfId="21"/>
    <tableColumn id="3" xr3:uid="{8E7B9645-CFC9-4AA2-8D7C-7F4FA52A76EC}" name="2025/26" dataDxfId="20"/>
  </tableColumns>
  <tableStyleInfo name="TableStyleMedium1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C59FE5F-73D8-43F7-82FB-BEE40DB1FDB7}" name="Table28" displayName="Table28" ref="C10:E13" totalsRowShown="0" dataDxfId="19">
  <autoFilter ref="C10:E13" xr:uid="{6C59FE5F-73D8-43F7-82FB-BEE40DB1FDB7}"/>
  <tableColumns count="3">
    <tableColumn id="1" xr3:uid="{7814248B-F11E-4300-AAB8-6E20B603C71D}" name="Country" dataDxfId="18"/>
    <tableColumn id="2" xr3:uid="{43669198-1E98-49B1-8551-A5FBF6F63A55}" name="2024/25" dataDxfId="17"/>
    <tableColumn id="3" xr3:uid="{D8683AD1-2195-406E-ADBF-EC385A24B0A8}" name="2025/26" dataDxfId="16"/>
  </tableColumns>
  <tableStyleInfo name="TableStyleMedium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23C213-3F63-46CD-A31E-F10334F5CD58}" name="Table1" displayName="Table1" ref="C4:I14" totalsRowShown="0" headerRowDxfId="15" dataDxfId="14" headerRowCellStyle="Normal 2" dataCellStyle="Normal 2">
  <autoFilter ref="C4:I14" xr:uid="{EA23C213-3F63-46CD-A31E-F10334F5CD58}"/>
  <tableColumns count="7">
    <tableColumn id="1" xr3:uid="{A0882DF5-ED0A-48B1-ADC4-B809BA300B3F}" name="Country" dataDxfId="13" dataCellStyle="Normal 2"/>
    <tableColumn id="2" xr3:uid="{271608E1-BD4D-4951-A62D-2148468DDB75}" name="2025" dataDxfId="12" dataCellStyle="Normal 2"/>
    <tableColumn id="3" xr3:uid="{DE5B2F0E-90EF-47F0-917A-9888F3CEFFD5}" name="2026" dataDxfId="11" dataCellStyle="Normal 2"/>
    <tableColumn id="4" xr3:uid="{D27EB815-E808-4007-9733-F042363A2646}" name="2027" dataDxfId="10" dataCellStyle="Normal 2"/>
    <tableColumn id="5" xr3:uid="{EF27D7BF-9118-437B-A960-421AB982600F}" name="2028" dataDxfId="9" dataCellStyle="Normal 2"/>
    <tableColumn id="6" xr3:uid="{36EDA87C-5086-4236-934C-F6AD862BE19E}" name="2029" dataDxfId="8" dataCellStyle="Normal 2"/>
    <tableColumn id="7" xr3:uid="{BDFDCBA6-6643-4E1D-B866-74B94DAB7C1B}" name="2030" dataDxfId="7" dataCellStyle="Normal 2"/>
  </tableColumns>
  <tableStyleInfo name="TableStyleMedium1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E6C1683-9531-440D-89F5-CF8F4FC3846D}" name="Table3" displayName="Table3" ref="A5:E11" totalsRowShown="0" dataDxfId="6">
  <autoFilter ref="A5:E11" xr:uid="{1E6C1683-9531-440D-89F5-CF8F4FC3846D}"/>
  <tableColumns count="5">
    <tableColumn id="1" xr3:uid="{8B2BC536-ECE5-473A-903E-15D1C149BBD2}" name="Month" dataDxfId="5"/>
    <tableColumn id="2" xr3:uid="{6C3EDF4C-9297-4951-89B7-C62A06918C57}" name="Future Monthly Contracts as of 27/02/2026" dataDxfId="4"/>
    <tableColumn id="3" xr3:uid="{ED970A3D-BAD3-4D73-8040-EE1CB850A739}" name="Future Monthly Contracts as of 30/09/2026" dataDxfId="3">
      <calculatedColumnFormula>Y6-T14</calculatedColumnFormula>
    </tableColumn>
    <tableColumn id="4" xr3:uid="{94596AEF-5F5D-4EEC-B924-40457D4721FF}" name="Import/Export Tariff Threshold" dataDxfId="2"/>
    <tableColumn id="5" xr3:uid="{C2CEC70B-E386-40FE-AD6F-DE57382DC334}" name="Column2" dataDxfId="1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Green Yellow">
      <a:dk1>
        <a:sysClr val="windowText" lastClr="000000"/>
      </a:dk1>
      <a:lt1>
        <a:sysClr val="window" lastClr="FFFFFF"/>
      </a:lt1>
      <a:dk2>
        <a:srgbClr val="455F51"/>
      </a:dk2>
      <a:lt2>
        <a:srgbClr val="E2DFCC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977B2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E833E-100C-45EB-93A7-0C223FC831DB}">
  <sheetPr codeName="Sheet2"/>
  <dimension ref="A2:B35"/>
  <sheetViews>
    <sheetView tabSelected="1" workbookViewId="0"/>
  </sheetViews>
  <sheetFormatPr defaultRowHeight="12.75" x14ac:dyDescent="0.2"/>
  <cols>
    <col min="1" max="1" width="82.140625" bestFit="1" customWidth="1"/>
    <col min="2" max="2" width="15.85546875" bestFit="1" customWidth="1"/>
    <col min="3" max="3" width="21.85546875" customWidth="1"/>
    <col min="4" max="4" width="14.85546875" bestFit="1" customWidth="1"/>
    <col min="5" max="5" width="13.5703125" customWidth="1"/>
    <col min="6" max="6" width="14.140625" customWidth="1"/>
  </cols>
  <sheetData>
    <row r="2" spans="1:2" ht="15" customHeight="1" x14ac:dyDescent="0.2">
      <c r="A2" t="s">
        <v>135</v>
      </c>
      <c r="B2" t="s">
        <v>136</v>
      </c>
    </row>
    <row r="3" spans="1:2" x14ac:dyDescent="0.2">
      <c r="A3" s="81" t="s">
        <v>137</v>
      </c>
      <c r="B3" s="43" t="str">
        <f>HYPERLINK("#'Gas demand fig 1 &amp; tab 1'!j1","Figure 1")</f>
        <v>Figure 1</v>
      </c>
    </row>
    <row r="4" spans="1:2" x14ac:dyDescent="0.2">
      <c r="A4" s="81" t="s">
        <v>147</v>
      </c>
      <c r="B4" s="43" t="str">
        <f>HYPERLINK("#'Gas demand fig 1 &amp; tab 1'!B1","Table 1")</f>
        <v>Table 1</v>
      </c>
    </row>
    <row r="5" spans="1:2" x14ac:dyDescent="0.2">
      <c r="A5" s="81" t="s">
        <v>148</v>
      </c>
      <c r="B5" s="43" t="str">
        <f>HYPERLINK("#'Gas supply fig 2 &amp; tab 2'!c1","Table 2")</f>
        <v>Table 2</v>
      </c>
    </row>
    <row r="6" spans="1:2" x14ac:dyDescent="0.2">
      <c r="A6" s="81" t="s">
        <v>149</v>
      </c>
      <c r="B6" s="43" t="str">
        <f>HYPERLINK("#'Gas supply fig 2 &amp; tab 2'!i1","Figure 2")</f>
        <v>Figure 2</v>
      </c>
    </row>
    <row r="7" spans="1:2" x14ac:dyDescent="0.2">
      <c r="A7" s="81" t="s">
        <v>150</v>
      </c>
      <c r="B7" s="43" t="str">
        <f>HYPERLINK("#'Peak 1-in-20 fig 3 &amp; tab 3'!B1","Figure 3 &amp; Table3")</f>
        <v>Figure 3 &amp; Table3</v>
      </c>
    </row>
    <row r="8" spans="1:2" x14ac:dyDescent="0.2">
      <c r="A8" s="81" t="s">
        <v>151</v>
      </c>
      <c r="B8" s="43" t="str">
        <f>HYPERLINK("#'Supply capability fig 4 &amp; tab 4'!n1","Figure 4")</f>
        <v>Figure 4</v>
      </c>
    </row>
    <row r="9" spans="1:2" x14ac:dyDescent="0.2">
      <c r="A9" s="81" t="s">
        <v>152</v>
      </c>
      <c r="B9" s="43" t="str">
        <f>HYPERLINK("#'Supply capability fig 4 &amp; tab 4'!g1","Table 4")</f>
        <v>Table 4</v>
      </c>
    </row>
    <row r="10" spans="1:2" x14ac:dyDescent="0.2">
      <c r="A10" s="81" t="s">
        <v>153</v>
      </c>
      <c r="B10" s="43" t="str">
        <f>HYPERLINK("#'Supply margins tab 5 &amp; fig 5'!m1","Table 5")</f>
        <v>Table 5</v>
      </c>
    </row>
    <row r="11" spans="1:2" x14ac:dyDescent="0.2">
      <c r="A11" s="81" t="s">
        <v>154</v>
      </c>
      <c r="B11" s="43" t="str">
        <f>HYPERLINK("#'Supply margins tab 5 &amp; fig 5'!q1","Figure 5")</f>
        <v>Figure 5</v>
      </c>
    </row>
    <row r="12" spans="1:2" x14ac:dyDescent="0.2">
      <c r="A12" s="81" t="s">
        <v>155</v>
      </c>
      <c r="B12" s="43" t="str">
        <f>HYPERLINK("#'GB StorageStock fig 6 '!q1","Figure 6")</f>
        <v>Figure 6</v>
      </c>
    </row>
    <row r="13" spans="1:2" x14ac:dyDescent="0.2">
      <c r="A13" s="81" t="s">
        <v>156</v>
      </c>
      <c r="B13" s="43" t="str">
        <f>HYPERLINK("#'Cold Snaps Stocks fig 7'!H1","Figure 7")</f>
        <v>Figure 7</v>
      </c>
    </row>
    <row r="14" spans="1:2" x14ac:dyDescent="0.2">
      <c r="A14" s="82" t="s">
        <v>232</v>
      </c>
      <c r="B14" s="43" t="str">
        <f>HYPERLINK("#'Peak elec gen fig 8 &amp; tab 6'!H1","Figure 8")</f>
        <v>Figure 8</v>
      </c>
    </row>
    <row r="15" spans="1:2" x14ac:dyDescent="0.2">
      <c r="A15" s="82" t="s">
        <v>157</v>
      </c>
      <c r="B15" s="43" t="str">
        <f>HYPERLINK("#'Peak gas demand for power fig 9'!D8","Figure 9")</f>
        <v>Figure 9</v>
      </c>
    </row>
    <row r="16" spans="1:2" x14ac:dyDescent="0.2">
      <c r="A16" s="81" t="s">
        <v>163</v>
      </c>
      <c r="B16" s="43" t="str">
        <f>HYPERLINK("#'UKCS fields tab 7'!D8","Table 7")</f>
        <v>Table 7</v>
      </c>
    </row>
    <row r="17" spans="1:2" x14ac:dyDescent="0.2">
      <c r="A17" s="81" t="s">
        <v>158</v>
      </c>
      <c r="B17" s="43" t="str">
        <f>HYPERLINK("#'Map terminals Fig 10'!f1","Figure 10")</f>
        <v>Figure 10</v>
      </c>
    </row>
    <row r="18" spans="1:2" x14ac:dyDescent="0.2">
      <c r="A18" s="81" t="s">
        <v>164</v>
      </c>
      <c r="B18" s="43" t="str">
        <f>HYPERLINK("#'GB delivered LNG fig 11'!h1","Figure 11")</f>
        <v>Figure 11</v>
      </c>
    </row>
    <row r="19" spans="1:2" x14ac:dyDescent="0.2">
      <c r="A19" s="81" t="s">
        <v>165</v>
      </c>
      <c r="B19" s="43" t="str">
        <f>HYPERLINK("#'LNG liquefaction cap Fig 12'!h1","Figure 12")</f>
        <v>Figure 12</v>
      </c>
    </row>
    <row r="20" spans="1:2" x14ac:dyDescent="0.2">
      <c r="A20" s="81" t="s">
        <v>166</v>
      </c>
      <c r="B20" s="43" t="str">
        <f>HYPERLINK("#'NPB-TFF fig 13'!h1","Figure 13")</f>
        <v>Figure 13</v>
      </c>
    </row>
    <row r="21" spans="1:2" x14ac:dyDescent="0.2">
      <c r="A21" t="s">
        <v>167</v>
      </c>
      <c r="B21" s="43" t="str">
        <f>HYPERLINK("#'EUStorage Stocks fig 14 &amp; tab 8'!l1","Figure 14")</f>
        <v>Figure 14</v>
      </c>
    </row>
    <row r="22" spans="1:2" x14ac:dyDescent="0.2">
      <c r="A22" t="s">
        <v>168</v>
      </c>
      <c r="B22" s="43" t="str">
        <f>HYPERLINK("#'EUStorage Stocks fig 14 &amp; tab 8'!ag1","Table 8")</f>
        <v>Table 8</v>
      </c>
    </row>
    <row r="23" spans="1:2" x14ac:dyDescent="0.2">
      <c r="A23" s="82" t="s">
        <v>210</v>
      </c>
      <c r="B23" s="43" t="str">
        <f>HYPERLINK("#'Scenario 1 fig 15 tab 9-11'!t42","Table 9")</f>
        <v>Table 9</v>
      </c>
    </row>
    <row r="24" spans="1:2" x14ac:dyDescent="0.2">
      <c r="A24" s="82" t="s">
        <v>211</v>
      </c>
      <c r="B24" s="43" t="str">
        <f>HYPERLINK("#'Scenario 1 fig 15 tab 8-10'!w36","Table 10")</f>
        <v>Table 10</v>
      </c>
    </row>
    <row r="25" spans="1:2" x14ac:dyDescent="0.2">
      <c r="A25" s="81" t="s">
        <v>213</v>
      </c>
      <c r="B25" s="43" t="str">
        <f>HYPERLINK("#'Scenario 1 fig 15 tab 8-10'!m56","Table 11")</f>
        <v>Table 11</v>
      </c>
    </row>
    <row r="26" spans="1:2" x14ac:dyDescent="0.2">
      <c r="A26" s="81" t="s">
        <v>212</v>
      </c>
      <c r="B26" s="43" t="str">
        <f>HYPERLINK("#'Scenario 1 fig 15 tab 9-11'!n4","Figure 15")</f>
        <v>Figure 15</v>
      </c>
    </row>
    <row r="27" spans="1:2" x14ac:dyDescent="0.2">
      <c r="A27" s="82" t="s">
        <v>210</v>
      </c>
      <c r="B27" s="43" t="str">
        <f>HYPERLINK("#'Scenario 2 fig 16 tab 12-14'!t42","Table 12")</f>
        <v>Table 12</v>
      </c>
    </row>
    <row r="28" spans="1:2" x14ac:dyDescent="0.2">
      <c r="A28" s="82" t="s">
        <v>211</v>
      </c>
      <c r="B28" s="43" t="str">
        <f>HYPERLINK("#'Scenario 2 fig 16 tab 12-14'!w36","Table 13")</f>
        <v>Table 13</v>
      </c>
    </row>
    <row r="29" spans="1:2" x14ac:dyDescent="0.2">
      <c r="A29" s="81" t="s">
        <v>216</v>
      </c>
      <c r="B29" s="43" t="str">
        <f>HYPERLINK("#'Scenario 2 fig 16 tab 12-14'!m56","Table 14")</f>
        <v>Table 14</v>
      </c>
    </row>
    <row r="30" spans="1:2" x14ac:dyDescent="0.2">
      <c r="A30" s="81" t="s">
        <v>215</v>
      </c>
      <c r="B30" s="43" t="str">
        <f>HYPERLINK("#'Scenario 2 fig 16 tab 12-14'!n2","Figure 16")</f>
        <v>Figure 16</v>
      </c>
    </row>
    <row r="31" spans="1:2" x14ac:dyDescent="0.2">
      <c r="A31" s="81" t="s">
        <v>217</v>
      </c>
      <c r="B31" s="43" t="str">
        <f>HYPERLINK("#'Scenario 3 fig 17 tab 15-16'!t42","Table 15")</f>
        <v>Table 15</v>
      </c>
    </row>
    <row r="32" spans="1:2" x14ac:dyDescent="0.2">
      <c r="A32" s="81" t="s">
        <v>218</v>
      </c>
      <c r="B32" s="43" t="str">
        <f>HYPERLINK("#'Scenario 3 fig 17 tab 15-16'!t42","Table 16")</f>
        <v>Table 16</v>
      </c>
    </row>
    <row r="33" spans="1:2" x14ac:dyDescent="0.2">
      <c r="A33" s="81" t="s">
        <v>219</v>
      </c>
      <c r="B33" s="43" t="str">
        <f>HYPERLINK("#'Scenario 3 fig 17 tab 15-16'!n2","Figure 17")</f>
        <v>Figure 17</v>
      </c>
    </row>
    <row r="34" spans="1:2" x14ac:dyDescent="0.2">
      <c r="A34" s="81" t="s">
        <v>220</v>
      </c>
      <c r="B34" s="43" t="str">
        <f>HYPERLINK("#'Sensitivities figure 18'!m5","Figure 18")</f>
        <v>Figure 18</v>
      </c>
    </row>
    <row r="35" spans="1:2" x14ac:dyDescent="0.2">
      <c r="A35" s="81" t="s">
        <v>221</v>
      </c>
      <c r="B35" s="43" t="str">
        <f>HYPERLINK("#'Sensitivities figure 19'!m5","Figure 19")</f>
        <v>Figure 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7131C-59B0-4ECE-828D-AB988353E003}">
  <sheetPr codeName="Sheet3"/>
  <dimension ref="A1:S41"/>
  <sheetViews>
    <sheetView workbookViewId="0"/>
  </sheetViews>
  <sheetFormatPr defaultColWidth="8.85546875" defaultRowHeight="12.75" x14ac:dyDescent="0.2"/>
  <cols>
    <col min="1" max="1" width="8.85546875" style="15"/>
    <col min="2" max="2" width="23.42578125" style="15" bestFit="1" customWidth="1"/>
    <col min="3" max="3" width="9.42578125" style="15" customWidth="1"/>
    <col min="4" max="6" width="8.85546875" style="15"/>
    <col min="7" max="7" width="22.28515625" style="15" bestFit="1" customWidth="1"/>
    <col min="8" max="10" width="8.85546875" style="15"/>
    <col min="11" max="12" width="10.5703125" style="15" bestFit="1" customWidth="1"/>
    <col min="13" max="16" width="8.85546875" style="15"/>
    <col min="17" max="17" width="14.42578125" style="15" customWidth="1"/>
    <col min="18" max="18" width="21.42578125" style="15" customWidth="1"/>
    <col min="19" max="19" width="10.28515625" style="15" bestFit="1" customWidth="1"/>
    <col min="20" max="23" width="8.85546875" style="15"/>
    <col min="24" max="25" width="25.5703125" style="15" customWidth="1"/>
    <col min="26" max="26" width="14.28515625" style="15" customWidth="1"/>
    <col min="27" max="27" width="13.5703125" style="15" customWidth="1"/>
    <col min="28" max="16384" width="8.85546875" style="15"/>
  </cols>
  <sheetData>
    <row r="1" spans="1:19" x14ac:dyDescent="0.2">
      <c r="A1" s="14" t="str">
        <f>HYPERLINK("#'Contents'!A1","Contents Page")</f>
        <v>Contents Page</v>
      </c>
    </row>
    <row r="2" spans="1:19" ht="25.5" x14ac:dyDescent="0.2">
      <c r="B2" s="16"/>
      <c r="C2" s="16"/>
      <c r="D2" s="16"/>
      <c r="E2" s="16"/>
      <c r="G2" s="17" t="s">
        <v>17</v>
      </c>
      <c r="H2" s="3" t="s">
        <v>21</v>
      </c>
      <c r="I2" s="3" t="s">
        <v>12</v>
      </c>
      <c r="J2" s="3" t="s">
        <v>16</v>
      </c>
      <c r="K2" s="16"/>
      <c r="L2" s="16"/>
      <c r="N2" s="16"/>
      <c r="O2" s="16"/>
    </row>
    <row r="3" spans="1:19" x14ac:dyDescent="0.2">
      <c r="B3" s="18"/>
      <c r="C3" s="18"/>
      <c r="D3" s="19"/>
      <c r="E3" s="20"/>
      <c r="G3" s="21" t="s">
        <v>18</v>
      </c>
      <c r="H3" s="22">
        <f>'Gas demand fig 1 &amp; tab 1'!E10*1000/182</f>
        <v>248.34574379568608</v>
      </c>
      <c r="I3" s="22"/>
      <c r="J3" s="23">
        <f>'Gas demand fig 1 &amp; tab 1'!F10*1000/182</f>
        <v>246.04020253912637</v>
      </c>
      <c r="K3" s="24"/>
      <c r="L3" s="24"/>
      <c r="M3" s="25"/>
      <c r="N3" s="26"/>
      <c r="O3" s="27"/>
      <c r="R3" s="178"/>
      <c r="S3" s="19"/>
    </row>
    <row r="4" spans="1:19" x14ac:dyDescent="0.2">
      <c r="B4" s="18"/>
      <c r="C4" s="18"/>
      <c r="D4" s="25"/>
      <c r="E4" s="28"/>
      <c r="G4" s="21" t="s">
        <v>19</v>
      </c>
      <c r="H4" s="29"/>
      <c r="I4" s="22">
        <v>481.88117702190914</v>
      </c>
      <c r="J4" s="22">
        <f>'Peak 1-in-20 fig 3 &amp; tab 3'!E8</f>
        <v>492.50860746293631</v>
      </c>
      <c r="K4" s="24"/>
      <c r="L4" s="24"/>
      <c r="M4" s="18"/>
      <c r="N4" s="26"/>
      <c r="O4" s="27"/>
      <c r="Q4" s="177"/>
      <c r="R4" s="178"/>
      <c r="S4" s="20"/>
    </row>
    <row r="5" spans="1:19" x14ac:dyDescent="0.2">
      <c r="B5" s="18"/>
      <c r="C5" s="18"/>
      <c r="D5" s="25"/>
      <c r="E5" s="30"/>
      <c r="G5" s="21" t="s">
        <v>20</v>
      </c>
      <c r="H5" s="29"/>
      <c r="I5" s="22">
        <v>565</v>
      </c>
      <c r="J5" s="22">
        <f>'Supply margins tab 5 &amp; fig 5'!I12</f>
        <v>591.6855952142181</v>
      </c>
      <c r="Q5" s="177"/>
      <c r="R5" s="18"/>
      <c r="S5" s="25"/>
    </row>
    <row r="6" spans="1:19" x14ac:dyDescent="0.2">
      <c r="B6" s="31"/>
      <c r="C6" s="31"/>
      <c r="R6" s="18"/>
      <c r="S6" s="32"/>
    </row>
    <row r="7" spans="1:19" x14ac:dyDescent="0.2">
      <c r="B7" s="31"/>
      <c r="C7" s="31"/>
      <c r="I7" s="32"/>
      <c r="R7" s="18"/>
    </row>
    <row r="8" spans="1:19" x14ac:dyDescent="0.2">
      <c r="B8" s="31"/>
      <c r="C8" s="31"/>
      <c r="R8" s="18"/>
    </row>
    <row r="38" spans="2:5" x14ac:dyDescent="0.2">
      <c r="B38" s="16"/>
      <c r="C38" s="16"/>
      <c r="D38" s="16"/>
      <c r="E38" s="16"/>
    </row>
    <row r="39" spans="2:5" x14ac:dyDescent="0.2">
      <c r="B39" s="18"/>
      <c r="C39" s="18"/>
      <c r="D39" s="19"/>
      <c r="E39" s="25"/>
    </row>
    <row r="40" spans="2:5" x14ac:dyDescent="0.2">
      <c r="B40" s="18"/>
      <c r="C40" s="18"/>
      <c r="D40" s="25"/>
      <c r="E40" s="25"/>
    </row>
    <row r="41" spans="2:5" x14ac:dyDescent="0.2">
      <c r="B41" s="18"/>
      <c r="C41" s="18"/>
      <c r="D41" s="25"/>
      <c r="E41" s="25"/>
    </row>
  </sheetData>
  <pageMargins left="0.7" right="0.7" top="0.75" bottom="0.75" header="0.3" footer="0.3"/>
  <headerFooter>
    <oddFooter>&amp;L_x000D_&amp;1#&amp;"Aptos"&amp;10&amp;K000000 National Gas | Business Use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ACD95-5444-4299-8EDE-C7A7380588E6}">
  <sheetPr codeName="Sheet5"/>
  <dimension ref="A1:R33"/>
  <sheetViews>
    <sheetView workbookViewId="0"/>
  </sheetViews>
  <sheetFormatPr defaultRowHeight="12.75" x14ac:dyDescent="0.2"/>
  <cols>
    <col min="1" max="1" width="15.85546875" customWidth="1"/>
    <col min="3" max="3" width="25.85546875" bestFit="1" customWidth="1"/>
    <col min="4" max="4" width="10.28515625" customWidth="1"/>
    <col min="5" max="5" width="14.85546875" customWidth="1"/>
    <col min="6" max="6" width="9.5703125" customWidth="1"/>
    <col min="7" max="7" width="8.7109375" bestFit="1" customWidth="1"/>
    <col min="9" max="9" width="10.42578125" bestFit="1" customWidth="1"/>
    <col min="10" max="10" width="15.28515625" bestFit="1" customWidth="1"/>
  </cols>
  <sheetData>
    <row r="1" spans="1:11" x14ac:dyDescent="0.2">
      <c r="A1" s="43" t="str">
        <f>HYPERLINK("#'Contents'!A1","Content Page")</f>
        <v>Content Page</v>
      </c>
      <c r="B1" s="43"/>
      <c r="C1" t="s">
        <v>116</v>
      </c>
    </row>
    <row r="2" spans="1:11" ht="60" x14ac:dyDescent="0.2">
      <c r="C2" s="1" t="s">
        <v>11</v>
      </c>
      <c r="D2" s="1" t="s">
        <v>14</v>
      </c>
      <c r="E2" s="1" t="s">
        <v>15</v>
      </c>
      <c r="F2" s="1" t="s">
        <v>16</v>
      </c>
      <c r="G2" s="1" t="s">
        <v>13</v>
      </c>
    </row>
    <row r="3" spans="1:11" ht="30" x14ac:dyDescent="0.2">
      <c r="C3" s="1" t="s">
        <v>230</v>
      </c>
      <c r="D3" s="2">
        <v>25.697999134909097</v>
      </c>
      <c r="E3" s="2">
        <v>26.329124406926375</v>
      </c>
      <c r="F3" s="2">
        <v>26.445738708290804</v>
      </c>
      <c r="G3" s="58">
        <f>(F3-E3)/E3</f>
        <v>4.4290991056941927E-3</v>
      </c>
      <c r="H3" s="57"/>
      <c r="I3" s="34"/>
      <c r="J3" t="s">
        <v>117</v>
      </c>
    </row>
    <row r="4" spans="1:11" ht="30" x14ac:dyDescent="0.2">
      <c r="C4" s="1" t="s">
        <v>231</v>
      </c>
      <c r="D4" s="2">
        <v>3.7162376346363635</v>
      </c>
      <c r="E4" s="2">
        <v>3.7058082129794001</v>
      </c>
      <c r="F4" s="2">
        <v>3.6882562292218086</v>
      </c>
      <c r="G4" s="58">
        <f t="shared" ref="G4:G10" si="0">(F4-E4)/E4</f>
        <v>-4.7363443407882188E-3</v>
      </c>
      <c r="I4" s="34"/>
      <c r="K4" s="57"/>
    </row>
    <row r="5" spans="1:11" ht="30" x14ac:dyDescent="0.2">
      <c r="C5" s="1" t="s">
        <v>233</v>
      </c>
      <c r="D5" s="2">
        <v>7.9639799999999923</v>
      </c>
      <c r="E5" s="2">
        <v>8</v>
      </c>
      <c r="F5" s="2">
        <v>7.6034955483296702</v>
      </c>
      <c r="G5" s="58">
        <f t="shared" si="0"/>
        <v>-4.9563056458791221E-2</v>
      </c>
      <c r="I5" s="34"/>
      <c r="K5" s="57"/>
    </row>
    <row r="6" spans="1:11" ht="30" x14ac:dyDescent="0.2">
      <c r="C6" s="1" t="s">
        <v>0</v>
      </c>
      <c r="D6" s="2">
        <v>37.378216769545453</v>
      </c>
      <c r="E6" s="2">
        <v>38.034932619905774</v>
      </c>
      <c r="F6" s="2">
        <v>37.737490485842279</v>
      </c>
      <c r="G6" s="58">
        <f t="shared" si="0"/>
        <v>-7.8202355985725319E-3</v>
      </c>
      <c r="I6" s="34"/>
      <c r="K6" s="57"/>
    </row>
    <row r="7" spans="1:11" ht="15" x14ac:dyDescent="0.2">
      <c r="C7" s="1" t="s">
        <v>1</v>
      </c>
      <c r="D7" s="2">
        <v>3.3020599999999982</v>
      </c>
      <c r="E7" s="2">
        <v>3.3019774300000018</v>
      </c>
      <c r="F7" s="2">
        <v>3.3098010344027267</v>
      </c>
      <c r="G7" s="58">
        <f t="shared" si="0"/>
        <v>2.3693694365212207E-3</v>
      </c>
      <c r="I7" s="34"/>
      <c r="K7" s="57"/>
    </row>
    <row r="8" spans="1:11" ht="30" x14ac:dyDescent="0.2">
      <c r="C8" s="1" t="s">
        <v>2</v>
      </c>
      <c r="D8" s="2">
        <v>1.4433800000000006</v>
      </c>
      <c r="E8" s="51">
        <v>1.4435167400000006</v>
      </c>
      <c r="F8" s="51">
        <v>1.3726968000000006</v>
      </c>
      <c r="G8" s="58">
        <f t="shared" si="0"/>
        <v>-4.9060698804227233E-2</v>
      </c>
      <c r="I8" s="34"/>
      <c r="K8" s="57"/>
    </row>
    <row r="9" spans="1:11" ht="15" x14ac:dyDescent="0.2">
      <c r="C9" s="1" t="s">
        <v>3</v>
      </c>
      <c r="D9" s="2">
        <v>2.1018499999999998</v>
      </c>
      <c r="E9" s="2">
        <v>2.1017601400000001</v>
      </c>
      <c r="F9" s="51">
        <v>2.1330466866666646</v>
      </c>
      <c r="G9" s="58">
        <f t="shared" si="0"/>
        <v>1.4885878779043038E-2</v>
      </c>
      <c r="I9" s="34"/>
    </row>
    <row r="10" spans="1:11" ht="15" x14ac:dyDescent="0.2">
      <c r="C10" s="1" t="s">
        <v>4</v>
      </c>
      <c r="D10" s="2">
        <v>44.542245210454539</v>
      </c>
      <c r="E10" s="2">
        <v>45.198925370814869</v>
      </c>
      <c r="F10" s="51">
        <v>44.779316862121</v>
      </c>
      <c r="G10" s="179">
        <f t="shared" si="0"/>
        <v>-9.28359480344664E-3</v>
      </c>
      <c r="I10" s="34"/>
    </row>
    <row r="14" spans="1:11" x14ac:dyDescent="0.2">
      <c r="F14" s="34"/>
      <c r="I14" s="13"/>
    </row>
    <row r="15" spans="1:11" x14ac:dyDescent="0.2">
      <c r="I15" s="13"/>
    </row>
    <row r="16" spans="1:11" x14ac:dyDescent="0.2">
      <c r="F16" s="34"/>
    </row>
    <row r="24" spans="3:18" x14ac:dyDescent="0.2">
      <c r="C24" t="s">
        <v>262</v>
      </c>
    </row>
    <row r="25" spans="3:18" ht="60" x14ac:dyDescent="0.2">
      <c r="C25" s="1" t="s">
        <v>254</v>
      </c>
      <c r="D25" s="1" t="s">
        <v>14</v>
      </c>
      <c r="E25" s="1" t="s">
        <v>15</v>
      </c>
      <c r="F25" s="1" t="s">
        <v>16</v>
      </c>
    </row>
    <row r="26" spans="3:18" ht="15" x14ac:dyDescent="0.2">
      <c r="C26" s="1" t="s">
        <v>255</v>
      </c>
      <c r="D26" s="2">
        <f>D3*11</f>
        <v>282.67799048400008</v>
      </c>
      <c r="E26" s="2">
        <f t="shared" ref="E26:F26" si="1">E3*11</f>
        <v>289.62036847619015</v>
      </c>
      <c r="F26" s="2">
        <f t="shared" si="1"/>
        <v>290.90312579119882</v>
      </c>
    </row>
    <row r="27" spans="3:18" ht="15" x14ac:dyDescent="0.2">
      <c r="C27" s="1" t="s">
        <v>256</v>
      </c>
      <c r="D27" s="2">
        <f t="shared" ref="D27:F27" si="2">D4*11</f>
        <v>40.878613981000001</v>
      </c>
      <c r="E27" s="2">
        <f t="shared" si="2"/>
        <v>40.763890342773401</v>
      </c>
      <c r="F27" s="2">
        <f t="shared" si="2"/>
        <v>40.570818521439897</v>
      </c>
      <c r="K27" s="33" t="str">
        <f>C3</f>
        <v>Non-daily metered (NDM)</v>
      </c>
      <c r="L27" s="33" t="str">
        <f>C4</f>
        <v>Daily metered (DM) and Industrial</v>
      </c>
      <c r="M27" s="33" t="str">
        <f>C5</f>
        <v>Gas demand for electricity generation</v>
      </c>
      <c r="N27" s="33" t="str">
        <f>C6</f>
        <v>Great Britain's gas demand</v>
      </c>
      <c r="O27" s="33" t="str">
        <f>C7</f>
        <v>Exports to Ireland</v>
      </c>
      <c r="P27" s="33" t="str">
        <f>C8</f>
        <v>Exports to continental Europe</v>
      </c>
      <c r="Q27" s="33" t="str">
        <f>C9</f>
        <v>GB storage injection</v>
      </c>
      <c r="R27" s="33" t="str">
        <f>C10</f>
        <v>Total NTS gas demand</v>
      </c>
    </row>
    <row r="28" spans="3:18" ht="15" x14ac:dyDescent="0.2">
      <c r="C28" s="1" t="s">
        <v>257</v>
      </c>
      <c r="D28" s="2">
        <f t="shared" ref="D28:F28" si="3">D5*11</f>
        <v>87.603779999999915</v>
      </c>
      <c r="E28" s="2">
        <f t="shared" si="3"/>
        <v>88</v>
      </c>
      <c r="F28" s="2">
        <f t="shared" si="3"/>
        <v>83.638451031626374</v>
      </c>
      <c r="J28" s="33" t="s">
        <v>16</v>
      </c>
      <c r="K28" s="34">
        <f>F3</f>
        <v>26.445738708290804</v>
      </c>
      <c r="L28" s="34">
        <f>F4</f>
        <v>3.6882562292218086</v>
      </c>
      <c r="M28" s="34">
        <f>F5</f>
        <v>7.6034955483296702</v>
      </c>
      <c r="N28" s="34">
        <f>SUM(K28:M28)</f>
        <v>37.737490485842279</v>
      </c>
      <c r="O28" s="34">
        <f>F7</f>
        <v>3.3098010344027267</v>
      </c>
      <c r="P28" s="34">
        <f>F8</f>
        <v>1.3726968000000006</v>
      </c>
      <c r="Q28" s="34">
        <f>F9</f>
        <v>2.1330466866666646</v>
      </c>
      <c r="R28" s="34">
        <f>F10</f>
        <v>44.779316862121</v>
      </c>
    </row>
    <row r="29" spans="3:18" ht="15" x14ac:dyDescent="0.2">
      <c r="C29" s="1" t="s">
        <v>258</v>
      </c>
      <c r="D29" s="2">
        <f t="shared" ref="D29:F29" si="4">D6*11</f>
        <v>411.16038446499999</v>
      </c>
      <c r="E29" s="2">
        <f t="shared" si="4"/>
        <v>418.38425881896353</v>
      </c>
      <c r="F29" s="2">
        <f t="shared" si="4"/>
        <v>415.11239534426505</v>
      </c>
    </row>
    <row r="30" spans="3:18" ht="15" x14ac:dyDescent="0.2">
      <c r="C30" s="1" t="s">
        <v>259</v>
      </c>
      <c r="D30" s="2">
        <f t="shared" ref="D30:F30" si="5">D7*11</f>
        <v>36.322659999999978</v>
      </c>
      <c r="E30" s="2">
        <f t="shared" si="5"/>
        <v>36.321751730000017</v>
      </c>
      <c r="F30" s="2">
        <f t="shared" si="5"/>
        <v>36.40781137842999</v>
      </c>
    </row>
    <row r="31" spans="3:18" ht="30" x14ac:dyDescent="0.2">
      <c r="C31" s="1" t="s">
        <v>2</v>
      </c>
      <c r="D31" s="2">
        <f t="shared" ref="D31:F31" si="6">D8*11</f>
        <v>15.877180000000006</v>
      </c>
      <c r="E31" s="2">
        <f t="shared" si="6"/>
        <v>15.878684140000008</v>
      </c>
      <c r="F31" s="2">
        <f t="shared" si="6"/>
        <v>15.099664800000006</v>
      </c>
    </row>
    <row r="32" spans="3:18" ht="15" x14ac:dyDescent="0.2">
      <c r="C32" s="1" t="s">
        <v>260</v>
      </c>
      <c r="D32" s="2">
        <f t="shared" ref="D32:F32" si="7">D9*11</f>
        <v>23.120349999999998</v>
      </c>
      <c r="E32" s="2">
        <f t="shared" si="7"/>
        <v>23.11936154</v>
      </c>
      <c r="F32" s="2">
        <f t="shared" si="7"/>
        <v>23.463513553333311</v>
      </c>
    </row>
    <row r="33" spans="3:6" ht="15" x14ac:dyDescent="0.2">
      <c r="C33" s="1" t="s">
        <v>261</v>
      </c>
      <c r="D33" s="2">
        <f>D10*11</f>
        <v>489.96469731499991</v>
      </c>
      <c r="E33" s="2">
        <f t="shared" ref="E33:F33" si="8">E10*11</f>
        <v>497.18817907896357</v>
      </c>
      <c r="F33" s="2">
        <f t="shared" si="8"/>
        <v>492.57248548333098</v>
      </c>
    </row>
  </sheetData>
  <pageMargins left="0.7" right="0.7" top="0.75" bottom="0.75" header="0.3" footer="0.3"/>
  <headerFooter>
    <oddFooter>&amp;L_x000D_&amp;1#&amp;"Aptos"&amp;10&amp;K000000 National Gas | Business Use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3BF51-467A-451F-8E85-DC7DBD640094}">
  <sheetPr codeName="Sheet6"/>
  <dimension ref="A1:AA54"/>
  <sheetViews>
    <sheetView zoomScale="80" zoomScaleNormal="80" workbookViewId="0"/>
  </sheetViews>
  <sheetFormatPr defaultRowHeight="12.75" x14ac:dyDescent="0.2"/>
  <cols>
    <col min="1" max="1" width="12" bestFit="1" customWidth="1"/>
    <col min="3" max="3" width="28" bestFit="1" customWidth="1"/>
    <col min="4" max="4" width="29.85546875" customWidth="1"/>
    <col min="5" max="5" width="27.85546875" customWidth="1"/>
    <col min="6" max="6" width="11.42578125" customWidth="1"/>
    <col min="7" max="7" width="20.7109375" customWidth="1"/>
    <col min="8" max="8" width="27.28515625" bestFit="1" customWidth="1"/>
    <col min="9" max="9" width="31.28515625" bestFit="1" customWidth="1"/>
  </cols>
  <sheetData>
    <row r="1" spans="1:27" x14ac:dyDescent="0.2">
      <c r="A1" s="43" t="str">
        <f>HYPERLINK("#'Contents'!A1","Content Page")</f>
        <v>Content Page</v>
      </c>
      <c r="B1" s="43"/>
      <c r="C1" t="s">
        <v>118</v>
      </c>
    </row>
    <row r="2" spans="1:27" ht="15" x14ac:dyDescent="0.2">
      <c r="C2" s="3" t="s">
        <v>115</v>
      </c>
      <c r="D2" s="3" t="s">
        <v>22</v>
      </c>
      <c r="E2" s="3" t="s">
        <v>23</v>
      </c>
      <c r="F2" s="5" t="s">
        <v>13</v>
      </c>
    </row>
    <row r="3" spans="1:27" x14ac:dyDescent="0.2">
      <c r="C3" s="3" t="s">
        <v>5</v>
      </c>
      <c r="D3" s="161">
        <v>14.907719999999999</v>
      </c>
      <c r="E3" s="161">
        <v>14.2</v>
      </c>
      <c r="F3" s="78">
        <f t="shared" ref="F3:F9" si="0">IFERROR((E3-D3)/D3,"0%")</f>
        <v>-4.7473389626314429E-2</v>
      </c>
      <c r="G3" s="57"/>
      <c r="T3" s="33" t="s">
        <v>66</v>
      </c>
      <c r="U3" s="33" t="s">
        <v>32</v>
      </c>
      <c r="V3" t="s">
        <v>37</v>
      </c>
      <c r="W3" s="59" t="s">
        <v>33</v>
      </c>
      <c r="X3" s="59" t="s">
        <v>7</v>
      </c>
      <c r="Y3" s="33" t="s">
        <v>65</v>
      </c>
      <c r="Z3" s="33" t="s">
        <v>80</v>
      </c>
      <c r="AA3" s="33" t="s">
        <v>16</v>
      </c>
    </row>
    <row r="4" spans="1:27" x14ac:dyDescent="0.2">
      <c r="C4" s="8" t="s">
        <v>37</v>
      </c>
      <c r="D4" s="161">
        <v>0.2906778142531713</v>
      </c>
      <c r="E4" s="161">
        <v>0.31792697351317112</v>
      </c>
      <c r="F4" s="78">
        <f t="shared" si="0"/>
        <v>9.3743512314519661E-2</v>
      </c>
      <c r="G4" s="57"/>
      <c r="T4" s="34">
        <f>D9</f>
        <v>44.542245210454539</v>
      </c>
      <c r="U4" s="34">
        <f>E3-D3</f>
        <v>-0.70772000000000013</v>
      </c>
      <c r="V4" s="34">
        <f>E4-D4</f>
        <v>2.7249159259999822E-2</v>
      </c>
      <c r="W4" s="34">
        <f>E5-D5</f>
        <v>0.19999999999999929</v>
      </c>
      <c r="X4" s="34">
        <f>E6-D6</f>
        <v>0.56290260379864421</v>
      </c>
      <c r="Y4" s="34">
        <f>E7-D7</f>
        <v>9.9999999999988987E-5</v>
      </c>
      <c r="Z4" s="34">
        <f>E8-D8</f>
        <v>0.15128549999999708</v>
      </c>
      <c r="AA4" s="34">
        <f>SUM(T4:Z4)</f>
        <v>44.776062473513193</v>
      </c>
    </row>
    <row r="5" spans="1:27" x14ac:dyDescent="0.2">
      <c r="C5" s="3" t="s">
        <v>6</v>
      </c>
      <c r="D5" s="161">
        <v>15.330550000000001</v>
      </c>
      <c r="E5" s="161">
        <v>15.53055</v>
      </c>
      <c r="F5" s="78">
        <f t="shared" si="0"/>
        <v>1.3045846365590228E-2</v>
      </c>
      <c r="G5" s="57"/>
      <c r="I5" t="s">
        <v>119</v>
      </c>
    </row>
    <row r="6" spans="1:27" ht="16.350000000000001" customHeight="1" x14ac:dyDescent="0.2">
      <c r="C6" s="3" t="s">
        <v>7</v>
      </c>
      <c r="D6" s="161">
        <v>11.725307396201362</v>
      </c>
      <c r="E6" s="161">
        <v>12.288210000000007</v>
      </c>
      <c r="F6" s="78">
        <f t="shared" si="0"/>
        <v>4.8007492236920565E-2</v>
      </c>
      <c r="G6" s="57"/>
    </row>
    <row r="7" spans="1:27" ht="25.5" x14ac:dyDescent="0.2">
      <c r="C7" s="3" t="s">
        <v>8</v>
      </c>
      <c r="D7" s="161">
        <v>9.9900000000000017E-2</v>
      </c>
      <c r="E7" s="161">
        <v>0.1</v>
      </c>
      <c r="F7" s="78">
        <f t="shared" si="0"/>
        <v>1.0010010010008906E-3</v>
      </c>
      <c r="G7" s="57"/>
    </row>
    <row r="8" spans="1:27" x14ac:dyDescent="0.2">
      <c r="C8" s="3" t="s">
        <v>9</v>
      </c>
      <c r="D8" s="161">
        <v>2.1880900000000003</v>
      </c>
      <c r="E8" s="161">
        <v>2.3393754999999974</v>
      </c>
      <c r="F8" s="78">
        <f t="shared" si="0"/>
        <v>6.9140437550556447E-2</v>
      </c>
      <c r="G8" s="57"/>
    </row>
    <row r="9" spans="1:27" x14ac:dyDescent="0.2">
      <c r="C9" s="3" t="s">
        <v>10</v>
      </c>
      <c r="D9" s="161">
        <v>44.542245210454539</v>
      </c>
      <c r="E9" s="161">
        <v>44.776062473513171</v>
      </c>
      <c r="F9" s="78">
        <f t="shared" si="0"/>
        <v>5.2493371619209131E-3</v>
      </c>
      <c r="G9" s="57"/>
    </row>
    <row r="12" spans="1:27" x14ac:dyDescent="0.2">
      <c r="E12" s="34"/>
      <c r="F12" s="60"/>
    </row>
    <row r="13" spans="1:27" ht="28.35" customHeight="1" x14ac:dyDescent="0.2"/>
    <row r="18" spans="3:9" ht="16.350000000000001" customHeight="1" x14ac:dyDescent="0.2"/>
    <row r="25" spans="3:9" x14ac:dyDescent="0.2">
      <c r="G25" t="s">
        <v>268</v>
      </c>
    </row>
    <row r="27" spans="3:9" ht="30" x14ac:dyDescent="0.2">
      <c r="C27" s="1" t="s">
        <v>263</v>
      </c>
      <c r="D27" s="3" t="s">
        <v>22</v>
      </c>
      <c r="E27" s="3" t="s">
        <v>23</v>
      </c>
      <c r="G27" s="1" t="s">
        <v>264</v>
      </c>
      <c r="H27" s="3" t="s">
        <v>22</v>
      </c>
      <c r="I27" s="3" t="s">
        <v>23</v>
      </c>
    </row>
    <row r="28" spans="3:9" ht="15" x14ac:dyDescent="0.25">
      <c r="C28" s="3" t="s">
        <v>5</v>
      </c>
      <c r="D28" s="166" t="str">
        <f t="shared" ref="D28:E34" si="1">TEXT(D3,"0.0")&amp;" bcm "&amp;" ("&amp;TEXT(D48,"0") &amp;" mcm/d)"</f>
        <v>14.9 bcm  (82 mcm/d)</v>
      </c>
      <c r="E28" s="166" t="str">
        <f t="shared" si="1"/>
        <v>14.2 bcm  (78 mcm/d)</v>
      </c>
      <c r="G28" s="3" t="s">
        <v>5</v>
      </c>
      <c r="H28" s="167" t="str">
        <f t="shared" ref="H28:I34" si="2">TEXT(H38,"0.0")&amp;" TWh "&amp;" ("&amp;TEXT(H48,"0")&amp;" GWh/d)"</f>
        <v>164.0 TWh  (901 GWh/d)</v>
      </c>
      <c r="I28" s="167" t="str">
        <f t="shared" si="2"/>
        <v>156.2 TWh  (858 GWh/d)</v>
      </c>
    </row>
    <row r="29" spans="3:9" ht="15" x14ac:dyDescent="0.25">
      <c r="C29" s="8" t="s">
        <v>37</v>
      </c>
      <c r="D29" s="166" t="str">
        <f t="shared" si="1"/>
        <v>0.3 bcm  (2 mcm/d)</v>
      </c>
      <c r="E29" s="166" t="str">
        <f t="shared" si="1"/>
        <v>0.3 bcm  (2 mcm/d)</v>
      </c>
      <c r="G29" s="8" t="s">
        <v>37</v>
      </c>
      <c r="H29" s="167" t="str">
        <f t="shared" si="2"/>
        <v>3.2 TWh  (18 GWh/d)</v>
      </c>
      <c r="I29" s="167" t="str">
        <f t="shared" si="2"/>
        <v>3.5 TWh  (19 GWh/d)</v>
      </c>
    </row>
    <row r="30" spans="3:9" ht="15" x14ac:dyDescent="0.25">
      <c r="C30" s="3" t="s">
        <v>6</v>
      </c>
      <c r="D30" s="166" t="str">
        <f t="shared" si="1"/>
        <v>15.3 bcm  (84 mcm/d)</v>
      </c>
      <c r="E30" s="166" t="str">
        <f t="shared" si="1"/>
        <v>15.5 bcm  (85 mcm/d)</v>
      </c>
      <c r="G30" s="180" t="s">
        <v>6</v>
      </c>
      <c r="H30" s="167" t="str">
        <f t="shared" si="2"/>
        <v>168.6 TWh  (927 GWh/d)</v>
      </c>
      <c r="I30" s="167" t="str">
        <f t="shared" si="2"/>
        <v>170.8 TWh  (939 GWh/d)</v>
      </c>
    </row>
    <row r="31" spans="3:9" ht="15" x14ac:dyDescent="0.25">
      <c r="C31" s="3" t="s">
        <v>7</v>
      </c>
      <c r="D31" s="166" t="str">
        <f t="shared" si="1"/>
        <v>11.7 bcm  (64 mcm/d)</v>
      </c>
      <c r="E31" s="166" t="str">
        <f t="shared" si="1"/>
        <v>12.3 bcm  (68 mcm/d)</v>
      </c>
      <c r="G31" s="180" t="s">
        <v>7</v>
      </c>
      <c r="H31" s="167" t="str">
        <f t="shared" si="2"/>
        <v>129.0 TWh  (709 GWh/d)</v>
      </c>
      <c r="I31" s="167" t="str">
        <f t="shared" si="2"/>
        <v>135.2 TWh  (743 GWh/d)</v>
      </c>
    </row>
    <row r="32" spans="3:9" ht="25.5" x14ac:dyDescent="0.25">
      <c r="C32" s="3" t="s">
        <v>8</v>
      </c>
      <c r="D32" s="166" t="str">
        <f t="shared" si="1"/>
        <v>0.1 bcm  (1 mcm/d)</v>
      </c>
      <c r="E32" s="166" t="str">
        <f t="shared" si="1"/>
        <v>0.1 bcm  (1 mcm/d)</v>
      </c>
      <c r="G32" s="180" t="s">
        <v>8</v>
      </c>
      <c r="H32" s="167" t="str">
        <f t="shared" si="2"/>
        <v>1.1 TWh  (6 GWh/d)</v>
      </c>
      <c r="I32" s="167" t="str">
        <f t="shared" si="2"/>
        <v>1.1 TWh  (6 GWh/d)</v>
      </c>
    </row>
    <row r="33" spans="3:9" ht="15" x14ac:dyDescent="0.25">
      <c r="C33" s="3" t="s">
        <v>9</v>
      </c>
      <c r="D33" s="166" t="str">
        <f t="shared" si="1"/>
        <v>2.2 bcm  (12 mcm/d)</v>
      </c>
      <c r="E33" s="166" t="str">
        <f t="shared" si="1"/>
        <v>2.3 bcm  (13 mcm/d)</v>
      </c>
      <c r="G33" s="180" t="s">
        <v>9</v>
      </c>
      <c r="H33" s="167" t="str">
        <f t="shared" si="2"/>
        <v>24.1 TWh  (132 GWh/d)</v>
      </c>
      <c r="I33" s="167" t="str">
        <f t="shared" si="2"/>
        <v>25.7 TWh  (141 GWh/d)</v>
      </c>
    </row>
    <row r="34" spans="3:9" ht="15" x14ac:dyDescent="0.25">
      <c r="C34" s="3" t="s">
        <v>10</v>
      </c>
      <c r="D34" s="166" t="str">
        <f t="shared" si="1"/>
        <v>44.5 bcm  (245 mcm/d)</v>
      </c>
      <c r="E34" s="166" t="str">
        <f t="shared" si="1"/>
        <v>44.8 bcm  (246 mcm/d)</v>
      </c>
      <c r="G34" s="180" t="s">
        <v>10</v>
      </c>
      <c r="H34" s="167" t="str">
        <f t="shared" si="2"/>
        <v>490.0 TWh  (2692 GWh/d)</v>
      </c>
      <c r="I34" s="167" t="str">
        <f t="shared" si="2"/>
        <v>492.5 TWh  (2706 GWh/d)</v>
      </c>
    </row>
    <row r="37" spans="3:9" x14ac:dyDescent="0.2">
      <c r="C37" s="3" t="s">
        <v>115</v>
      </c>
      <c r="D37" s="180" t="s">
        <v>22</v>
      </c>
      <c r="E37" s="180" t="s">
        <v>23</v>
      </c>
      <c r="G37" s="180" t="s">
        <v>267</v>
      </c>
      <c r="H37" s="180" t="s">
        <v>22</v>
      </c>
      <c r="I37" s="180" t="s">
        <v>23</v>
      </c>
    </row>
    <row r="38" spans="3:9" x14ac:dyDescent="0.2">
      <c r="C38" s="3" t="s">
        <v>5</v>
      </c>
      <c r="D38" s="161">
        <f t="shared" ref="D38:E44" si="3">D3</f>
        <v>14.907719999999999</v>
      </c>
      <c r="E38" s="161">
        <f t="shared" si="3"/>
        <v>14.2</v>
      </c>
      <c r="G38" s="180" t="s">
        <v>5</v>
      </c>
      <c r="H38" s="161">
        <f>D38*11</f>
        <v>163.98491999999999</v>
      </c>
      <c r="I38" s="161">
        <f>E38*11</f>
        <v>156.19999999999999</v>
      </c>
    </row>
    <row r="39" spans="3:9" x14ac:dyDescent="0.2">
      <c r="C39" s="8" t="s">
        <v>37</v>
      </c>
      <c r="D39" s="161">
        <f t="shared" si="3"/>
        <v>0.2906778142531713</v>
      </c>
      <c r="E39" s="161">
        <f t="shared" si="3"/>
        <v>0.31792697351317112</v>
      </c>
      <c r="G39" s="181" t="s">
        <v>37</v>
      </c>
      <c r="H39" s="161">
        <f t="shared" ref="H39:H43" si="4">D39*11</f>
        <v>3.1974559567848844</v>
      </c>
      <c r="I39" s="161">
        <f t="shared" ref="I39:I43" si="5">E39*11</f>
        <v>3.4971967086448821</v>
      </c>
    </row>
    <row r="40" spans="3:9" x14ac:dyDescent="0.2">
      <c r="C40" s="3" t="s">
        <v>6</v>
      </c>
      <c r="D40" s="161">
        <f t="shared" si="3"/>
        <v>15.330550000000001</v>
      </c>
      <c r="E40" s="161">
        <f t="shared" si="3"/>
        <v>15.53055</v>
      </c>
      <c r="G40" s="180" t="s">
        <v>6</v>
      </c>
      <c r="H40" s="161">
        <f t="shared" si="4"/>
        <v>168.63605000000001</v>
      </c>
      <c r="I40" s="161">
        <f t="shared" si="5"/>
        <v>170.83605</v>
      </c>
    </row>
    <row r="41" spans="3:9" x14ac:dyDescent="0.2">
      <c r="C41" s="3" t="s">
        <v>7</v>
      </c>
      <c r="D41" s="161">
        <f t="shared" si="3"/>
        <v>11.725307396201362</v>
      </c>
      <c r="E41" s="161">
        <f t="shared" si="3"/>
        <v>12.288210000000007</v>
      </c>
      <c r="G41" s="180" t="s">
        <v>7</v>
      </c>
      <c r="H41" s="161">
        <f t="shared" si="4"/>
        <v>128.97838135821499</v>
      </c>
      <c r="I41" s="161">
        <f t="shared" si="5"/>
        <v>135.17031000000009</v>
      </c>
    </row>
    <row r="42" spans="3:9" ht="25.5" x14ac:dyDescent="0.2">
      <c r="C42" s="3" t="s">
        <v>8</v>
      </c>
      <c r="D42" s="161">
        <f t="shared" si="3"/>
        <v>9.9900000000000017E-2</v>
      </c>
      <c r="E42" s="161">
        <f t="shared" si="3"/>
        <v>0.1</v>
      </c>
      <c r="G42" s="180" t="s">
        <v>8</v>
      </c>
      <c r="H42" s="161">
        <f t="shared" si="4"/>
        <v>1.0989000000000002</v>
      </c>
      <c r="I42" s="161">
        <f t="shared" si="5"/>
        <v>1.1000000000000001</v>
      </c>
    </row>
    <row r="43" spans="3:9" x14ac:dyDescent="0.2">
      <c r="C43" s="3" t="s">
        <v>9</v>
      </c>
      <c r="D43" s="161">
        <f t="shared" si="3"/>
        <v>2.1880900000000003</v>
      </c>
      <c r="E43" s="161">
        <f t="shared" si="3"/>
        <v>2.3393754999999974</v>
      </c>
      <c r="G43" s="180" t="s">
        <v>9</v>
      </c>
      <c r="H43" s="161">
        <f t="shared" si="4"/>
        <v>24.068990000000003</v>
      </c>
      <c r="I43" s="161">
        <f t="shared" si="5"/>
        <v>25.733130499999973</v>
      </c>
    </row>
    <row r="44" spans="3:9" x14ac:dyDescent="0.2">
      <c r="C44" s="3" t="s">
        <v>10</v>
      </c>
      <c r="D44" s="161">
        <f t="shared" si="3"/>
        <v>44.542245210454539</v>
      </c>
      <c r="E44" s="161">
        <f t="shared" si="3"/>
        <v>44.776062473513171</v>
      </c>
      <c r="G44" s="180" t="s">
        <v>10</v>
      </c>
      <c r="H44" s="161">
        <f>SUM(H38:H43)</f>
        <v>489.96469731499991</v>
      </c>
      <c r="I44" s="161">
        <f>SUM(I38:I43)</f>
        <v>492.53668720864493</v>
      </c>
    </row>
    <row r="47" spans="3:9" x14ac:dyDescent="0.2">
      <c r="C47" s="3" t="s">
        <v>265</v>
      </c>
      <c r="D47" s="180" t="s">
        <v>22</v>
      </c>
      <c r="E47" s="180" t="s">
        <v>23</v>
      </c>
      <c r="G47" s="182" t="s">
        <v>266</v>
      </c>
      <c r="H47" s="180" t="s">
        <v>22</v>
      </c>
      <c r="I47" s="180" t="s">
        <v>23</v>
      </c>
    </row>
    <row r="48" spans="3:9" x14ac:dyDescent="0.2">
      <c r="C48" s="3" t="s">
        <v>5</v>
      </c>
      <c r="D48" s="183">
        <f>(D3*1000)/182</f>
        <v>81.910549450549453</v>
      </c>
      <c r="E48" s="183">
        <f>(E3*1000)/182</f>
        <v>78.021978021978029</v>
      </c>
      <c r="F48" s="34"/>
      <c r="G48" s="180" t="s">
        <v>5</v>
      </c>
      <c r="H48" s="183">
        <f>D48*11</f>
        <v>901.01604395604397</v>
      </c>
      <c r="I48" s="183">
        <f>E48*11</f>
        <v>858.24175824175836</v>
      </c>
    </row>
    <row r="49" spans="3:9" x14ac:dyDescent="0.2">
      <c r="C49" s="8" t="s">
        <v>37</v>
      </c>
      <c r="D49" s="183">
        <f t="shared" ref="D49:E54" si="6">(D4*1000)/182</f>
        <v>1.5971308475448971</v>
      </c>
      <c r="E49" s="183">
        <f>(E4*1000)/182</f>
        <v>1.7468515028196214</v>
      </c>
      <c r="F49" s="34"/>
      <c r="G49" s="181" t="s">
        <v>37</v>
      </c>
      <c r="H49" s="183">
        <f t="shared" ref="H49:H53" si="7">D49*11</f>
        <v>17.568439322993868</v>
      </c>
      <c r="I49" s="183">
        <f t="shared" ref="I49:I53" si="8">E49*11</f>
        <v>19.215366531015835</v>
      </c>
    </row>
    <row r="50" spans="3:9" x14ac:dyDescent="0.2">
      <c r="C50" s="3" t="s">
        <v>6</v>
      </c>
      <c r="D50" s="183">
        <f t="shared" si="6"/>
        <v>84.233791208791217</v>
      </c>
      <c r="E50" s="183">
        <f t="shared" si="6"/>
        <v>85.332692307692298</v>
      </c>
      <c r="F50" s="34"/>
      <c r="G50" s="180" t="s">
        <v>6</v>
      </c>
      <c r="H50" s="183">
        <f t="shared" si="7"/>
        <v>926.57170329670339</v>
      </c>
      <c r="I50" s="183">
        <f t="shared" si="8"/>
        <v>938.65961538461534</v>
      </c>
    </row>
    <row r="51" spans="3:9" x14ac:dyDescent="0.2">
      <c r="C51" s="3" t="s">
        <v>7</v>
      </c>
      <c r="D51" s="183">
        <f t="shared" si="6"/>
        <v>64.424765913194292</v>
      </c>
      <c r="E51" s="183">
        <f t="shared" si="6"/>
        <v>67.517637362637402</v>
      </c>
      <c r="F51" s="34"/>
      <c r="G51" s="180" t="s">
        <v>7</v>
      </c>
      <c r="H51" s="183">
        <f t="shared" si="7"/>
        <v>708.67242504513717</v>
      </c>
      <c r="I51" s="183">
        <f t="shared" si="8"/>
        <v>742.69401098901142</v>
      </c>
    </row>
    <row r="52" spans="3:9" ht="25.5" x14ac:dyDescent="0.2">
      <c r="C52" s="3" t="s">
        <v>8</v>
      </c>
      <c r="D52" s="183">
        <f t="shared" si="6"/>
        <v>0.54890109890109906</v>
      </c>
      <c r="E52" s="183">
        <f t="shared" si="6"/>
        <v>0.5494505494505495</v>
      </c>
      <c r="F52" s="34"/>
      <c r="G52" s="180" t="s">
        <v>8</v>
      </c>
      <c r="H52" s="183">
        <f t="shared" si="7"/>
        <v>6.0379120879120896</v>
      </c>
      <c r="I52" s="183">
        <f t="shared" si="8"/>
        <v>6.0439560439560447</v>
      </c>
    </row>
    <row r="53" spans="3:9" x14ac:dyDescent="0.2">
      <c r="C53" s="3" t="s">
        <v>9</v>
      </c>
      <c r="D53" s="183">
        <f t="shared" si="6"/>
        <v>12.022472527472528</v>
      </c>
      <c r="E53" s="183">
        <f t="shared" si="6"/>
        <v>12.853711538461525</v>
      </c>
      <c r="F53" s="34"/>
      <c r="G53" s="180" t="s">
        <v>9</v>
      </c>
      <c r="H53" s="183">
        <f t="shared" si="7"/>
        <v>132.2471978021978</v>
      </c>
      <c r="I53" s="183">
        <f t="shared" si="8"/>
        <v>141.39082692307676</v>
      </c>
    </row>
    <row r="54" spans="3:9" x14ac:dyDescent="0.2">
      <c r="C54" s="3" t="s">
        <v>10</v>
      </c>
      <c r="D54" s="157">
        <f t="shared" si="6"/>
        <v>244.73761104645351</v>
      </c>
      <c r="E54" s="157">
        <f t="shared" si="6"/>
        <v>246.02232128303942</v>
      </c>
      <c r="G54" s="180" t="s">
        <v>10</v>
      </c>
      <c r="H54" s="157">
        <f>SUM(H48:H53)</f>
        <v>2692.1137215109879</v>
      </c>
      <c r="I54" s="157">
        <f>SUM(I48:I53)</f>
        <v>2706.2455341134337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C9303-B3E9-4FE4-90AA-3A5612DE9FDC}">
  <sheetPr codeName="Sheet7"/>
  <dimension ref="A1:K16"/>
  <sheetViews>
    <sheetView workbookViewId="0"/>
  </sheetViews>
  <sheetFormatPr defaultRowHeight="12.75" x14ac:dyDescent="0.2"/>
  <cols>
    <col min="1" max="1" width="12" bestFit="1" customWidth="1"/>
    <col min="3" max="3" width="36.5703125" bestFit="1" customWidth="1"/>
    <col min="5" max="5" width="13.140625" bestFit="1" customWidth="1"/>
  </cols>
  <sheetData>
    <row r="1" spans="1:11" x14ac:dyDescent="0.2">
      <c r="A1" s="43" t="str">
        <f>HYPERLINK("#'Contents'!A1","Content Page")</f>
        <v>Content Page</v>
      </c>
      <c r="B1" s="43"/>
    </row>
    <row r="2" spans="1:11" x14ac:dyDescent="0.2">
      <c r="C2" t="s">
        <v>120</v>
      </c>
      <c r="K2" s="7" t="s">
        <v>121</v>
      </c>
    </row>
    <row r="3" spans="1:11" x14ac:dyDescent="0.2">
      <c r="C3" s="8" t="s">
        <v>17</v>
      </c>
      <c r="D3" s="8" t="s">
        <v>24</v>
      </c>
      <c r="E3" s="8" t="s">
        <v>27</v>
      </c>
      <c r="F3" s="8" t="s">
        <v>25</v>
      </c>
    </row>
    <row r="4" spans="1:11" ht="15" x14ac:dyDescent="0.25">
      <c r="C4" s="1" t="s">
        <v>230</v>
      </c>
      <c r="D4" s="4">
        <v>311.31224180000004</v>
      </c>
      <c r="E4" s="4">
        <v>315.34240551818181</v>
      </c>
      <c r="F4" s="6">
        <f>(E4-D4)/D4</f>
        <v>1.2945728362236758E-2</v>
      </c>
    </row>
    <row r="5" spans="1:11" ht="14.1" customHeight="1" x14ac:dyDescent="0.25">
      <c r="C5" s="1" t="s">
        <v>231</v>
      </c>
      <c r="D5" s="4">
        <v>32.985496630999997</v>
      </c>
      <c r="E5" s="4">
        <v>31.539964702545458</v>
      </c>
      <c r="F5" s="6">
        <f>E5/D5-1</f>
        <v>-4.3823257979872854E-2</v>
      </c>
    </row>
    <row r="6" spans="1:11" ht="30" x14ac:dyDescent="0.25">
      <c r="C6" s="1" t="s">
        <v>233</v>
      </c>
      <c r="D6" s="4">
        <v>98.4234385909091</v>
      </c>
      <c r="E6" s="4">
        <v>104.96474852727273</v>
      </c>
      <c r="F6" s="6">
        <f>E6/D6-1</f>
        <v>6.6460896205345676E-2</v>
      </c>
    </row>
    <row r="7" spans="1:11" ht="15" x14ac:dyDescent="0.25">
      <c r="C7" s="1" t="s">
        <v>1</v>
      </c>
      <c r="D7" s="4">
        <v>39.159999999999997</v>
      </c>
      <c r="E7" s="4">
        <v>39.418181818181814</v>
      </c>
      <c r="F7" s="6">
        <f>E7/D7-1</f>
        <v>6.5929984213948245E-3</v>
      </c>
    </row>
    <row r="8" spans="1:11" ht="15" x14ac:dyDescent="0.25">
      <c r="C8" s="8" t="s">
        <v>228</v>
      </c>
      <c r="D8" s="4">
        <v>481.88117702190914</v>
      </c>
      <c r="E8" s="4">
        <v>492.50860746293631</v>
      </c>
      <c r="F8" s="6">
        <f>E8/D8-1</f>
        <v>2.205404765279706E-2</v>
      </c>
    </row>
    <row r="10" spans="1:11" x14ac:dyDescent="0.2">
      <c r="C10" s="168" t="s">
        <v>269</v>
      </c>
      <c r="D10" s="7"/>
      <c r="E10" s="7"/>
    </row>
    <row r="11" spans="1:11" x14ac:dyDescent="0.2">
      <c r="C11" s="8" t="s">
        <v>273</v>
      </c>
      <c r="D11" s="8" t="s">
        <v>24</v>
      </c>
      <c r="E11" s="8" t="s">
        <v>27</v>
      </c>
    </row>
    <row r="12" spans="1:11" ht="15" x14ac:dyDescent="0.2">
      <c r="C12" s="1" t="s">
        <v>230</v>
      </c>
      <c r="D12" s="4">
        <f>D4*11</f>
        <v>3424.4346598000002</v>
      </c>
      <c r="E12" s="4">
        <f>E4*11</f>
        <v>3468.7664606999997</v>
      </c>
    </row>
    <row r="13" spans="1:11" ht="15" x14ac:dyDescent="0.2">
      <c r="C13" s="1" t="s">
        <v>231</v>
      </c>
      <c r="D13" s="4">
        <f t="shared" ref="D13:E13" si="0">D5*11</f>
        <v>362.84046294099994</v>
      </c>
      <c r="E13" s="4">
        <f t="shared" si="0"/>
        <v>346.93961172800005</v>
      </c>
    </row>
    <row r="14" spans="1:11" ht="30" x14ac:dyDescent="0.2">
      <c r="C14" s="1" t="s">
        <v>233</v>
      </c>
      <c r="D14" s="4">
        <f t="shared" ref="D14:E14" si="1">D6*11</f>
        <v>1082.6578245000001</v>
      </c>
      <c r="E14" s="4">
        <f t="shared" si="1"/>
        <v>1154.6122338</v>
      </c>
    </row>
    <row r="15" spans="1:11" ht="15" x14ac:dyDescent="0.2">
      <c r="C15" s="1" t="s">
        <v>1</v>
      </c>
      <c r="D15" s="4">
        <f t="shared" ref="D15:E15" si="2">D7*11</f>
        <v>430.76</v>
      </c>
      <c r="E15" s="4">
        <f t="shared" si="2"/>
        <v>433.59999999999997</v>
      </c>
    </row>
    <row r="16" spans="1:11" x14ac:dyDescent="0.2">
      <c r="C16" s="8" t="s">
        <v>228</v>
      </c>
      <c r="D16" s="4">
        <f t="shared" ref="D16:E16" si="3">D8*11</f>
        <v>5300.6929472410002</v>
      </c>
      <c r="E16" s="4">
        <f t="shared" si="3"/>
        <v>5417.5946820922991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90D76-AAB8-4EFB-B655-5EAFE64FC38E}">
  <sheetPr codeName="Sheet8"/>
  <dimension ref="A1:AA53"/>
  <sheetViews>
    <sheetView zoomScaleNormal="100" workbookViewId="0"/>
  </sheetViews>
  <sheetFormatPr defaultRowHeight="12.75" x14ac:dyDescent="0.2"/>
  <cols>
    <col min="1" max="1" width="12" bestFit="1" customWidth="1"/>
    <col min="2" max="2" width="18.42578125" customWidth="1"/>
    <col min="7" max="7" width="17.140625" customWidth="1"/>
    <col min="16" max="16" width="21" customWidth="1"/>
    <col min="17" max="17" width="15" customWidth="1"/>
    <col min="18" max="18" width="7.28515625" bestFit="1" customWidth="1"/>
    <col min="19" max="19" width="24.28515625" customWidth="1"/>
    <col min="20" max="20" width="15.42578125" customWidth="1"/>
    <col min="21" max="22" width="19.28515625" customWidth="1"/>
    <col min="24" max="24" width="10.28515625" bestFit="1" customWidth="1"/>
  </cols>
  <sheetData>
    <row r="1" spans="1:27" x14ac:dyDescent="0.2">
      <c r="A1" s="43" t="str">
        <f>HYPERLINK("#'Contents'!A1","Content Page")</f>
        <v>Content Page</v>
      </c>
      <c r="G1" t="s">
        <v>122</v>
      </c>
      <c r="N1" t="s">
        <v>123</v>
      </c>
    </row>
    <row r="2" spans="1:27" x14ac:dyDescent="0.2">
      <c r="G2" t="s">
        <v>64</v>
      </c>
      <c r="U2" s="56" t="s">
        <v>5</v>
      </c>
      <c r="V2" s="56" t="s">
        <v>37</v>
      </c>
      <c r="W2" s="56" t="s">
        <v>6</v>
      </c>
      <c r="X2" s="56" t="s">
        <v>7</v>
      </c>
      <c r="Y2" s="56" t="s">
        <v>61</v>
      </c>
      <c r="Z2" s="56" t="s">
        <v>62</v>
      </c>
      <c r="AA2" s="56" t="s">
        <v>60</v>
      </c>
    </row>
    <row r="3" spans="1:27" ht="14.1" customHeight="1" x14ac:dyDescent="0.2">
      <c r="G3" s="52"/>
      <c r="H3" s="186" t="s">
        <v>60</v>
      </c>
      <c r="I3" s="186"/>
      <c r="J3" s="186"/>
      <c r="U3" s="7">
        <f>I5</f>
        <v>85.539999999999992</v>
      </c>
      <c r="V3" s="7">
        <f>I6</f>
        <v>2</v>
      </c>
      <c r="W3" s="7">
        <f>I7</f>
        <v>133.65</v>
      </c>
      <c r="X3" s="7">
        <f>I8</f>
        <v>173.9727272727273</v>
      </c>
      <c r="Y3" s="7">
        <f>I9</f>
        <v>83.222867941490819</v>
      </c>
      <c r="Z3" s="7">
        <f>I10</f>
        <v>113.3</v>
      </c>
      <c r="AA3" s="7">
        <f>I11</f>
        <v>591.6855952142181</v>
      </c>
    </row>
    <row r="4" spans="1:27" x14ac:dyDescent="0.2">
      <c r="F4" s="53"/>
      <c r="G4" s="8" t="s">
        <v>17</v>
      </c>
      <c r="H4" s="8" t="s">
        <v>24</v>
      </c>
      <c r="I4" s="8" t="s">
        <v>27</v>
      </c>
      <c r="J4" s="8" t="s">
        <v>25</v>
      </c>
    </row>
    <row r="5" spans="1:27" ht="25.5" x14ac:dyDescent="0.2">
      <c r="F5" s="53"/>
      <c r="G5" s="8" t="s">
        <v>5</v>
      </c>
      <c r="H5" s="54">
        <v>85</v>
      </c>
      <c r="I5" s="54">
        <v>85.539999999999992</v>
      </c>
      <c r="J5" s="55">
        <f>(I5-H5)/H5</f>
        <v>6.3529411764704944E-3</v>
      </c>
    </row>
    <row r="6" spans="1:27" ht="15" x14ac:dyDescent="0.2">
      <c r="G6" s="5" t="s">
        <v>37</v>
      </c>
      <c r="H6" s="54"/>
      <c r="I6" s="54">
        <v>2</v>
      </c>
      <c r="J6" s="55">
        <f>IFERROR((I6-H6)/H6,"0"%)</f>
        <v>0</v>
      </c>
    </row>
    <row r="7" spans="1:27" x14ac:dyDescent="0.2">
      <c r="F7" s="53"/>
      <c r="G7" s="8" t="s">
        <v>6</v>
      </c>
      <c r="H7" s="54">
        <v>135</v>
      </c>
      <c r="I7" s="54">
        <v>133.65</v>
      </c>
      <c r="J7" s="55">
        <f t="shared" ref="J7:J11" si="0">(I7-H7)/H7</f>
        <v>-9.9999999999999586E-3</v>
      </c>
    </row>
    <row r="8" spans="1:27" x14ac:dyDescent="0.2">
      <c r="F8" s="53"/>
      <c r="G8" s="8" t="s">
        <v>229</v>
      </c>
      <c r="H8" s="54">
        <v>149.9727272727273</v>
      </c>
      <c r="I8" s="54">
        <v>173.9727272727273</v>
      </c>
      <c r="J8" s="55">
        <f t="shared" si="0"/>
        <v>0.16002909619930894</v>
      </c>
    </row>
    <row r="9" spans="1:27" ht="25.5" x14ac:dyDescent="0.2">
      <c r="F9" s="53"/>
      <c r="G9" s="3" t="s">
        <v>8</v>
      </c>
      <c r="H9" s="54">
        <v>83</v>
      </c>
      <c r="I9" s="54">
        <v>83.222867941490819</v>
      </c>
      <c r="J9" s="55">
        <f t="shared" si="0"/>
        <v>2.6851559215761273E-3</v>
      </c>
    </row>
    <row r="10" spans="1:27" ht="25.5" x14ac:dyDescent="0.2">
      <c r="F10" s="53"/>
      <c r="G10" s="3" t="s">
        <v>9</v>
      </c>
      <c r="H10" s="54">
        <v>112</v>
      </c>
      <c r="I10" s="54">
        <v>113.3</v>
      </c>
      <c r="J10" s="55">
        <f t="shared" si="0"/>
        <v>1.1607142857142832E-2</v>
      </c>
    </row>
    <row r="11" spans="1:27" x14ac:dyDescent="0.2">
      <c r="F11" s="53"/>
      <c r="G11" s="8" t="s">
        <v>10</v>
      </c>
      <c r="H11" s="54">
        <f>SUM(H5:H10)</f>
        <v>564.9727272727273</v>
      </c>
      <c r="I11" s="54">
        <f>SUM(I5:I10)</f>
        <v>591.6855952142181</v>
      </c>
      <c r="J11" s="55">
        <f t="shared" si="0"/>
        <v>4.7281694588057151E-2</v>
      </c>
    </row>
    <row r="12" spans="1:27" x14ac:dyDescent="0.2">
      <c r="B12" s="53"/>
      <c r="C12" s="53"/>
      <c r="D12" s="53"/>
      <c r="E12" s="53"/>
      <c r="F12" s="53"/>
      <c r="I12" s="60"/>
    </row>
    <row r="16" spans="1:27" x14ac:dyDescent="0.2">
      <c r="H16" s="7"/>
      <c r="I16" s="74"/>
    </row>
    <row r="18" spans="7:10" x14ac:dyDescent="0.2">
      <c r="G18" t="s">
        <v>271</v>
      </c>
    </row>
    <row r="19" spans="7:10" ht="14.1" customHeight="1" x14ac:dyDescent="0.2">
      <c r="G19" s="187" t="s">
        <v>60</v>
      </c>
      <c r="H19" s="188"/>
      <c r="I19" s="189"/>
      <c r="J19" s="169"/>
    </row>
    <row r="20" spans="7:10" x14ac:dyDescent="0.2">
      <c r="G20" s="8" t="s">
        <v>270</v>
      </c>
      <c r="H20" s="8" t="s">
        <v>24</v>
      </c>
      <c r="I20" s="8" t="s">
        <v>27</v>
      </c>
    </row>
    <row r="21" spans="7:10" ht="25.5" x14ac:dyDescent="0.2">
      <c r="G21" s="8" t="s">
        <v>5</v>
      </c>
      <c r="H21" s="54">
        <f>H5*11</f>
        <v>935</v>
      </c>
      <c r="I21" s="54">
        <f>I5*11</f>
        <v>940.93999999999994</v>
      </c>
    </row>
    <row r="22" spans="7:10" ht="15" x14ac:dyDescent="0.2">
      <c r="G22" s="5" t="s">
        <v>37</v>
      </c>
      <c r="H22" s="54"/>
      <c r="I22" s="54">
        <f t="shared" ref="I22" si="1">I6*11</f>
        <v>22</v>
      </c>
    </row>
    <row r="23" spans="7:10" x14ac:dyDescent="0.2">
      <c r="G23" s="8" t="s">
        <v>6</v>
      </c>
      <c r="H23" s="54">
        <f t="shared" ref="H23:I23" si="2">H7*11</f>
        <v>1485</v>
      </c>
      <c r="I23" s="54">
        <f t="shared" si="2"/>
        <v>1470.15</v>
      </c>
    </row>
    <row r="24" spans="7:10" x14ac:dyDescent="0.2">
      <c r="G24" s="8" t="s">
        <v>229</v>
      </c>
      <c r="H24" s="54">
        <f t="shared" ref="H24:I24" si="3">H8*11</f>
        <v>1649.7000000000003</v>
      </c>
      <c r="I24" s="54">
        <f t="shared" si="3"/>
        <v>1913.7000000000003</v>
      </c>
    </row>
    <row r="25" spans="7:10" ht="25.5" x14ac:dyDescent="0.2">
      <c r="G25" s="3" t="s">
        <v>8</v>
      </c>
      <c r="H25" s="54">
        <f t="shared" ref="H25:I25" si="4">H9*11</f>
        <v>913</v>
      </c>
      <c r="I25" s="54">
        <f t="shared" si="4"/>
        <v>915.45154735639903</v>
      </c>
    </row>
    <row r="26" spans="7:10" ht="25.5" x14ac:dyDescent="0.2">
      <c r="G26" s="3" t="s">
        <v>9</v>
      </c>
      <c r="H26" s="54">
        <f t="shared" ref="H26:I26" si="5">H10*11</f>
        <v>1232</v>
      </c>
      <c r="I26" s="54">
        <f t="shared" si="5"/>
        <v>1246.3</v>
      </c>
    </row>
    <row r="27" spans="7:10" x14ac:dyDescent="0.2">
      <c r="G27" s="8" t="s">
        <v>10</v>
      </c>
      <c r="H27" s="54">
        <f t="shared" ref="H27:I27" si="6">H11*11</f>
        <v>6214.7000000000007</v>
      </c>
      <c r="I27" s="54">
        <f t="shared" si="6"/>
        <v>6508.541547356399</v>
      </c>
    </row>
    <row r="52" spans="20:26" x14ac:dyDescent="0.2">
      <c r="T52" s="56"/>
      <c r="U52" s="56"/>
      <c r="V52" s="56"/>
      <c r="W52" s="56"/>
      <c r="X52" s="56"/>
      <c r="Y52" s="56"/>
      <c r="Z52" s="56"/>
    </row>
    <row r="53" spans="20:26" x14ac:dyDescent="0.2">
      <c r="T53" s="7"/>
      <c r="U53" s="7"/>
      <c r="V53" s="7"/>
      <c r="W53" s="7"/>
      <c r="X53" s="7"/>
      <c r="Y53" s="7"/>
      <c r="Z53" s="7"/>
    </row>
  </sheetData>
  <mergeCells count="2">
    <mergeCell ref="H3:J3"/>
    <mergeCell ref="G19:I1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CF80A-07BB-46DF-9933-37A70C66B9E0}">
  <sheetPr codeName="Sheet9"/>
  <dimension ref="A1:N63"/>
  <sheetViews>
    <sheetView workbookViewId="0"/>
  </sheetViews>
  <sheetFormatPr defaultRowHeight="12.75" x14ac:dyDescent="0.2"/>
  <cols>
    <col min="1" max="1" width="30.140625" customWidth="1"/>
    <col min="2" max="4" width="8.85546875" bestFit="1" customWidth="1"/>
    <col min="5" max="5" width="12.85546875" customWidth="1"/>
    <col min="6" max="6" width="12.42578125" customWidth="1"/>
    <col min="7" max="7" width="25.7109375" bestFit="1" customWidth="1"/>
    <col min="8" max="8" width="8.85546875" bestFit="1" customWidth="1"/>
    <col min="9" max="9" width="11.7109375" customWidth="1"/>
    <col min="10" max="10" width="8.85546875" bestFit="1" customWidth="1"/>
    <col min="11" max="11" width="15.42578125" customWidth="1"/>
    <col min="12" max="12" width="25.7109375" bestFit="1" customWidth="1"/>
    <col min="13" max="13" width="22.28515625" customWidth="1"/>
    <col min="14" max="15" width="8.85546875" bestFit="1" customWidth="1"/>
    <col min="16" max="16" width="29.42578125" bestFit="1" customWidth="1"/>
  </cols>
  <sheetData>
    <row r="1" spans="1:12" x14ac:dyDescent="0.2">
      <c r="A1" s="43" t="str">
        <f>HYPERLINK("#'Contents'!A1","Content Page")</f>
        <v>Content Page</v>
      </c>
    </row>
    <row r="3" spans="1:12" x14ac:dyDescent="0.2">
      <c r="I3" s="191" t="s">
        <v>197</v>
      </c>
      <c r="J3" s="191"/>
      <c r="K3" s="191"/>
      <c r="L3" s="191"/>
    </row>
    <row r="5" spans="1:12" x14ac:dyDescent="0.2">
      <c r="L5" t="s">
        <v>125</v>
      </c>
    </row>
    <row r="7" spans="1:12" x14ac:dyDescent="0.2">
      <c r="H7" t="s">
        <v>124</v>
      </c>
    </row>
    <row r="8" spans="1:12" ht="15" x14ac:dyDescent="0.2">
      <c r="G8" s="5" t="s">
        <v>17</v>
      </c>
      <c r="H8" s="5" t="s">
        <v>24</v>
      </c>
      <c r="I8" s="5" t="s">
        <v>27</v>
      </c>
    </row>
    <row r="9" spans="1:12" ht="15" x14ac:dyDescent="0.2">
      <c r="G9" s="5" t="s">
        <v>38</v>
      </c>
      <c r="H9" s="9">
        <f>'Peak 1-in-20 fig 3 &amp; tab 3'!D8</f>
        <v>481.88117702190914</v>
      </c>
      <c r="I9" s="9">
        <f>'Peak 1-in-20 fig 3 &amp; tab 3'!E8</f>
        <v>492.50860746293631</v>
      </c>
    </row>
    <row r="10" spans="1:12" ht="26.1" customHeight="1" x14ac:dyDescent="0.2">
      <c r="G10" s="5" t="s">
        <v>39</v>
      </c>
      <c r="H10" s="9">
        <f>SUM('Supply capability fig 4 &amp; tab 4'!H5:H9)</f>
        <v>452.9727272727273</v>
      </c>
      <c r="I10" s="9">
        <f>SUM('Supply capability fig 4 &amp; tab 4'!I5:I9)</f>
        <v>478.38559521421814</v>
      </c>
    </row>
    <row r="11" spans="1:12" ht="15" x14ac:dyDescent="0.2">
      <c r="G11" s="5" t="s">
        <v>40</v>
      </c>
      <c r="H11" s="9">
        <f>'Supply capability fig 4 &amp; tab 4'!H10</f>
        <v>112</v>
      </c>
      <c r="I11" s="9">
        <f>'Supply capability fig 4 &amp; tab 4'!I10</f>
        <v>113.3</v>
      </c>
    </row>
    <row r="12" spans="1:12" ht="15" x14ac:dyDescent="0.2">
      <c r="E12" s="75"/>
      <c r="G12" s="5" t="s">
        <v>224</v>
      </c>
      <c r="H12" s="9">
        <f>'Supply capability fig 4 &amp; tab 4'!H11</f>
        <v>564.9727272727273</v>
      </c>
      <c r="I12" s="9">
        <f>'Supply capability fig 4 &amp; tab 4'!I11</f>
        <v>591.6855952142181</v>
      </c>
    </row>
    <row r="13" spans="1:12" ht="15" x14ac:dyDescent="0.2">
      <c r="E13" s="75"/>
      <c r="G13" s="5" t="s">
        <v>227</v>
      </c>
      <c r="H13" s="9">
        <f>H12-H9</f>
        <v>83.091550250818159</v>
      </c>
      <c r="I13" s="9">
        <f>I12-I9</f>
        <v>99.176987751281786</v>
      </c>
    </row>
    <row r="14" spans="1:12" ht="15" x14ac:dyDescent="0.2">
      <c r="A14" s="5" t="s">
        <v>28</v>
      </c>
      <c r="B14" s="5"/>
      <c r="G14" s="5" t="s">
        <v>225</v>
      </c>
      <c r="H14" s="9">
        <v>72.363636363636374</v>
      </c>
      <c r="I14" s="9">
        <v>81.363636363636374</v>
      </c>
    </row>
    <row r="15" spans="1:12" ht="15" x14ac:dyDescent="0.2">
      <c r="A15" s="1" t="s">
        <v>230</v>
      </c>
      <c r="B15" s="9">
        <f>'Peak 1-in-20 fig 3 &amp; tab 3'!E4</f>
        <v>315.34240551818181</v>
      </c>
      <c r="G15" s="5" t="s">
        <v>226</v>
      </c>
      <c r="H15" s="9">
        <f>H13-H14</f>
        <v>10.727913887181785</v>
      </c>
      <c r="I15" s="9">
        <f>I13-I14</f>
        <v>17.813351387645412</v>
      </c>
      <c r="J15" s="7"/>
    </row>
    <row r="16" spans="1:12" ht="30" x14ac:dyDescent="0.2">
      <c r="A16" s="1" t="s">
        <v>231</v>
      </c>
      <c r="B16" s="9">
        <f>'Peak 1-in-20 fig 3 &amp; tab 3'!E5</f>
        <v>31.539964702545458</v>
      </c>
      <c r="I16" s="75"/>
    </row>
    <row r="17" spans="1:14" ht="30" x14ac:dyDescent="0.2">
      <c r="A17" s="1" t="s">
        <v>233</v>
      </c>
      <c r="B17" s="9">
        <f>'Peak 1-in-20 fig 3 &amp; tab 3'!E6</f>
        <v>104.96474852727273</v>
      </c>
      <c r="H17" s="7"/>
      <c r="I17" s="7"/>
    </row>
    <row r="18" spans="1:14" ht="15" x14ac:dyDescent="0.2">
      <c r="A18" s="1" t="s">
        <v>1</v>
      </c>
      <c r="B18" s="9">
        <f>'Peak 1-in-20 fig 3 &amp; tab 3'!E7</f>
        <v>39.418181818181814</v>
      </c>
    </row>
    <row r="19" spans="1:14" ht="15" x14ac:dyDescent="0.2">
      <c r="A19" s="5" t="s">
        <v>26</v>
      </c>
      <c r="B19" s="9">
        <f>'Peak 1-in-20 fig 3 &amp; tab 3'!E8</f>
        <v>492.50860746293631</v>
      </c>
      <c r="G19" t="s">
        <v>272</v>
      </c>
      <c r="M19" s="7"/>
    </row>
    <row r="20" spans="1:14" ht="15" x14ac:dyDescent="0.2">
      <c r="G20" s="5" t="s">
        <v>270</v>
      </c>
      <c r="H20" s="5" t="s">
        <v>24</v>
      </c>
      <c r="I20" s="5" t="s">
        <v>27</v>
      </c>
      <c r="M20" s="7"/>
    </row>
    <row r="21" spans="1:14" ht="15" x14ac:dyDescent="0.2">
      <c r="A21" s="5" t="s">
        <v>29</v>
      </c>
      <c r="B21" s="5"/>
      <c r="C21" s="5"/>
      <c r="G21" s="5" t="s">
        <v>38</v>
      </c>
      <c r="H21" s="10">
        <f t="shared" ref="H21:I25" si="0">H9*11</f>
        <v>5300.6929472410002</v>
      </c>
      <c r="I21" s="10">
        <f t="shared" si="0"/>
        <v>5417.5946820922991</v>
      </c>
    </row>
    <row r="22" spans="1:14" ht="60" x14ac:dyDescent="0.2">
      <c r="A22" s="5"/>
      <c r="B22" s="5" t="s">
        <v>30</v>
      </c>
      <c r="C22" s="5" t="s">
        <v>31</v>
      </c>
      <c r="G22" s="5" t="s">
        <v>39</v>
      </c>
      <c r="H22" s="10">
        <f t="shared" si="0"/>
        <v>4982.7000000000007</v>
      </c>
      <c r="I22" s="10">
        <f t="shared" si="0"/>
        <v>5262.2415473563997</v>
      </c>
      <c r="L22" s="7"/>
      <c r="M22" s="7"/>
      <c r="N22" s="7"/>
    </row>
    <row r="23" spans="1:14" ht="15" x14ac:dyDescent="0.2">
      <c r="A23" s="3" t="s">
        <v>5</v>
      </c>
      <c r="B23" s="11">
        <f>'Supply capability fig 4 &amp; tab 4'!I5</f>
        <v>85.539999999999992</v>
      </c>
      <c r="C23" s="11">
        <f>B23</f>
        <v>85.539999999999992</v>
      </c>
      <c r="G23" s="5" t="s">
        <v>40</v>
      </c>
      <c r="H23" s="10">
        <f t="shared" si="0"/>
        <v>1232</v>
      </c>
      <c r="I23" s="10">
        <f t="shared" si="0"/>
        <v>1246.3</v>
      </c>
      <c r="N23" s="7"/>
    </row>
    <row r="24" spans="1:14" ht="15" x14ac:dyDescent="0.2">
      <c r="A24" s="5" t="s">
        <v>37</v>
      </c>
      <c r="B24" s="11">
        <f>'Supply capability fig 4 &amp; tab 4'!I6</f>
        <v>2</v>
      </c>
      <c r="C24" s="11">
        <f t="shared" ref="C24:C27" si="1">B24</f>
        <v>2</v>
      </c>
      <c r="G24" s="5" t="s">
        <v>224</v>
      </c>
      <c r="H24" s="10">
        <f t="shared" si="0"/>
        <v>6214.7000000000007</v>
      </c>
      <c r="I24" s="10">
        <f t="shared" si="0"/>
        <v>6508.541547356399</v>
      </c>
      <c r="L24" s="7"/>
    </row>
    <row r="25" spans="1:14" ht="15" x14ac:dyDescent="0.2">
      <c r="A25" s="8" t="s">
        <v>6</v>
      </c>
      <c r="B25" s="11">
        <f>'Supply capability fig 4 &amp; tab 4'!I7</f>
        <v>133.65</v>
      </c>
      <c r="C25" s="11">
        <f t="shared" si="1"/>
        <v>133.65</v>
      </c>
      <c r="D25" s="7"/>
      <c r="G25" s="5" t="s">
        <v>227</v>
      </c>
      <c r="H25" s="10">
        <f t="shared" si="0"/>
        <v>914.00705275899975</v>
      </c>
      <c r="I25" s="10">
        <f t="shared" si="0"/>
        <v>1090.9468652640996</v>
      </c>
    </row>
    <row r="26" spans="1:14" ht="15" x14ac:dyDescent="0.2">
      <c r="A26" s="8" t="s">
        <v>229</v>
      </c>
      <c r="B26" s="11">
        <f>'Supply capability fig 4 &amp; tab 4'!I8</f>
        <v>173.9727272727273</v>
      </c>
      <c r="C26" s="11">
        <f>B26-I14</f>
        <v>92.609090909090924</v>
      </c>
      <c r="G26" s="5" t="s">
        <v>225</v>
      </c>
      <c r="H26" s="10">
        <f t="shared" ref="H26:I26" si="2">H14*11</f>
        <v>796.00000000000011</v>
      </c>
      <c r="I26" s="10">
        <f t="shared" si="2"/>
        <v>895.00000000000011</v>
      </c>
    </row>
    <row r="27" spans="1:14" ht="15" x14ac:dyDescent="0.2">
      <c r="A27" s="3" t="s">
        <v>8</v>
      </c>
      <c r="B27" s="176">
        <f>'Supply capability fig 4 &amp; tab 4'!I9</f>
        <v>83.222867941490819</v>
      </c>
      <c r="C27" s="176">
        <f t="shared" si="1"/>
        <v>83.222867941490819</v>
      </c>
      <c r="G27" s="5" t="s">
        <v>226</v>
      </c>
      <c r="H27" s="10">
        <f t="shared" ref="H27:I27" si="3">H15*11</f>
        <v>118.00705275899963</v>
      </c>
      <c r="I27" s="10">
        <f t="shared" si="3"/>
        <v>195.94686526409953</v>
      </c>
    </row>
    <row r="28" spans="1:14" ht="30" customHeight="1" x14ac:dyDescent="0.2">
      <c r="A28" s="3" t="s">
        <v>9</v>
      </c>
      <c r="B28" s="176">
        <f>'Supply capability fig 4 &amp; tab 4'!I10</f>
        <v>113.3</v>
      </c>
      <c r="C28" s="9">
        <f>B28</f>
        <v>113.3</v>
      </c>
      <c r="K28" s="72"/>
      <c r="L28" s="190"/>
      <c r="M28" s="190"/>
      <c r="N28" s="72"/>
    </row>
    <row r="29" spans="1:14" ht="45" x14ac:dyDescent="0.2">
      <c r="A29" s="5" t="s">
        <v>36</v>
      </c>
      <c r="B29" s="9">
        <f>SUM(B23:B28)</f>
        <v>591.6855952142181</v>
      </c>
      <c r="C29" s="9">
        <f>SUM(C23:C28)</f>
        <v>510.32195885058178</v>
      </c>
      <c r="K29" s="71" t="s">
        <v>28</v>
      </c>
      <c r="L29" s="5" t="s">
        <v>29</v>
      </c>
      <c r="M29" s="5"/>
      <c r="N29" s="71" t="s">
        <v>28</v>
      </c>
    </row>
    <row r="30" spans="1:14" ht="60" x14ac:dyDescent="0.2">
      <c r="K30" s="71" t="s">
        <v>28</v>
      </c>
      <c r="L30" s="5" t="s">
        <v>58</v>
      </c>
      <c r="M30" s="5" t="s">
        <v>59</v>
      </c>
      <c r="N30" s="5" t="s">
        <v>38</v>
      </c>
    </row>
    <row r="31" spans="1:14" ht="30" x14ac:dyDescent="0.2">
      <c r="C31" s="7"/>
      <c r="K31" s="5" t="s">
        <v>38</v>
      </c>
      <c r="L31" s="9"/>
      <c r="M31" s="9"/>
      <c r="N31" s="9">
        <f>I9</f>
        <v>492.50860746293631</v>
      </c>
    </row>
    <row r="32" spans="1:14" x14ac:dyDescent="0.2">
      <c r="N32" s="7"/>
    </row>
    <row r="33" spans="11:14" ht="30" x14ac:dyDescent="0.2">
      <c r="K33" s="5" t="s">
        <v>39</v>
      </c>
      <c r="L33" s="9">
        <f>I10</f>
        <v>478.38559521421814</v>
      </c>
      <c r="M33" s="9">
        <f>SUM(C23:C27)</f>
        <v>397.02195885058177</v>
      </c>
      <c r="N33" s="7"/>
    </row>
    <row r="34" spans="11:14" ht="30" x14ac:dyDescent="0.2">
      <c r="K34" s="5" t="s">
        <v>40</v>
      </c>
      <c r="L34" s="9">
        <f>I11</f>
        <v>113.3</v>
      </c>
      <c r="M34" s="9">
        <f>C28</f>
        <v>113.3</v>
      </c>
      <c r="N34" s="7"/>
    </row>
    <row r="36" spans="11:14" x14ac:dyDescent="0.2">
      <c r="L36" s="7">
        <f>SUM(L33:L34)</f>
        <v>591.6855952142181</v>
      </c>
      <c r="M36" s="7">
        <f>SUM(M33:M34)</f>
        <v>510.32195885058178</v>
      </c>
    </row>
    <row r="37" spans="11:14" x14ac:dyDescent="0.2">
      <c r="L37" s="7"/>
    </row>
    <row r="38" spans="11:14" x14ac:dyDescent="0.2">
      <c r="L38" s="60"/>
    </row>
    <row r="39" spans="11:14" x14ac:dyDescent="0.2">
      <c r="N39" s="7"/>
    </row>
    <row r="40" spans="11:14" x14ac:dyDescent="0.2">
      <c r="N40" s="7"/>
    </row>
    <row r="63" spans="14:14" x14ac:dyDescent="0.2">
      <c r="N63" s="7">
        <f>L42-N42</f>
        <v>0</v>
      </c>
    </row>
  </sheetData>
  <mergeCells count="2">
    <mergeCell ref="L28:M28"/>
    <mergeCell ref="I3:L3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43DDA-422C-4B35-AF8D-D6448B285160}">
  <sheetPr codeName="Sheet10"/>
  <dimension ref="A1:X368"/>
  <sheetViews>
    <sheetView workbookViewId="0"/>
  </sheetViews>
  <sheetFormatPr defaultColWidth="8.7109375" defaultRowHeight="15" x14ac:dyDescent="0.25"/>
  <cols>
    <col min="1" max="1" width="10" style="35" customWidth="1"/>
    <col min="2" max="2" width="14.42578125" style="35" customWidth="1"/>
    <col min="3" max="4" width="16.85546875" style="36" customWidth="1"/>
    <col min="5" max="5" width="8.7109375" style="35"/>
    <col min="6" max="6" width="9.140625" style="35" customWidth="1"/>
    <col min="7" max="16384" width="8.7109375" style="35"/>
  </cols>
  <sheetData>
    <row r="1" spans="1:24" x14ac:dyDescent="0.25">
      <c r="A1" s="43" t="str">
        <f>HYPERLINK("#'Contents'!A1","Content Page")</f>
        <v>Content Page</v>
      </c>
    </row>
    <row r="2" spans="1:24" s="38" customFormat="1" x14ac:dyDescent="0.25">
      <c r="A2" s="45" t="s">
        <v>53</v>
      </c>
      <c r="B2" s="44"/>
      <c r="C2" s="69"/>
      <c r="D2" s="69"/>
      <c r="F2" s="43"/>
    </row>
    <row r="3" spans="1:24" x14ac:dyDescent="0.25">
      <c r="A3" s="42" t="s">
        <v>52</v>
      </c>
      <c r="B3" s="42" t="s">
        <v>50</v>
      </c>
      <c r="C3" s="70" t="s">
        <v>24</v>
      </c>
      <c r="D3" s="70"/>
      <c r="E3" s="38"/>
      <c r="F3" s="38"/>
      <c r="G3" s="38"/>
      <c r="V3" s="38"/>
      <c r="W3" s="38"/>
      <c r="X3" s="38"/>
    </row>
    <row r="4" spans="1:24" x14ac:dyDescent="0.25">
      <c r="A4" s="37">
        <v>37895</v>
      </c>
      <c r="B4" s="39">
        <v>1008.957722</v>
      </c>
      <c r="C4" s="39">
        <v>965.74824880000006</v>
      </c>
      <c r="D4" s="39"/>
      <c r="E4" s="174"/>
      <c r="F4" s="174"/>
      <c r="G4" s="38" t="s">
        <v>126</v>
      </c>
      <c r="J4" s="38"/>
      <c r="V4" s="38"/>
      <c r="W4" s="38"/>
      <c r="X4" s="38"/>
    </row>
    <row r="5" spans="1:24" x14ac:dyDescent="0.25">
      <c r="A5" s="37">
        <v>37896</v>
      </c>
      <c r="B5" s="39">
        <v>1009.699249</v>
      </c>
      <c r="C5" s="39">
        <v>956.96199730000001</v>
      </c>
      <c r="D5" s="39"/>
      <c r="E5" s="174"/>
      <c r="F5" s="174"/>
      <c r="G5" s="38"/>
      <c r="V5" s="38"/>
      <c r="W5" s="38"/>
      <c r="X5" s="38"/>
    </row>
    <row r="6" spans="1:24" x14ac:dyDescent="0.25">
      <c r="A6" s="37">
        <v>37897</v>
      </c>
      <c r="B6" s="39">
        <v>1007.434269</v>
      </c>
      <c r="C6" s="39">
        <v>992.49701460000006</v>
      </c>
      <c r="D6" s="39"/>
      <c r="E6" s="174"/>
      <c r="F6" s="174"/>
      <c r="G6" s="38"/>
      <c r="V6" s="38"/>
      <c r="W6" s="38"/>
      <c r="X6" s="38"/>
    </row>
    <row r="7" spans="1:24" x14ac:dyDescent="0.25">
      <c r="A7" s="37">
        <v>37898</v>
      </c>
      <c r="B7" s="39">
        <v>1017.3624160000001</v>
      </c>
      <c r="C7" s="39">
        <v>1047.0372520000001</v>
      </c>
      <c r="D7" s="39"/>
      <c r="E7" s="174"/>
      <c r="F7" s="174"/>
      <c r="G7" s="38"/>
      <c r="V7" s="38"/>
      <c r="W7" s="38"/>
      <c r="X7" s="38"/>
    </row>
    <row r="8" spans="1:24" x14ac:dyDescent="0.25">
      <c r="A8" s="37">
        <v>37899</v>
      </c>
      <c r="B8" s="39">
        <v>1138.745201</v>
      </c>
      <c r="C8" s="39">
        <v>1064.7065580000001</v>
      </c>
      <c r="D8" s="39"/>
      <c r="E8" s="174"/>
      <c r="F8" s="174"/>
      <c r="G8" s="38"/>
      <c r="V8" s="38"/>
      <c r="W8" s="38"/>
      <c r="X8" s="38"/>
    </row>
    <row r="9" spans="1:24" x14ac:dyDescent="0.25">
      <c r="A9" s="37">
        <v>37900</v>
      </c>
      <c r="B9" s="39">
        <v>1176.0078940000001</v>
      </c>
      <c r="C9" s="39">
        <v>1091.135419</v>
      </c>
      <c r="D9" s="39"/>
      <c r="E9" s="174"/>
      <c r="F9" s="174"/>
      <c r="G9" s="38"/>
      <c r="V9" s="38"/>
      <c r="W9" s="38"/>
      <c r="X9" s="38"/>
    </row>
    <row r="10" spans="1:24" x14ac:dyDescent="0.25">
      <c r="A10" s="37">
        <v>37901</v>
      </c>
      <c r="B10" s="39">
        <v>1205.8000280000001</v>
      </c>
      <c r="C10" s="39">
        <v>1114.5862930000001</v>
      </c>
      <c r="D10" s="39"/>
      <c r="E10" s="174"/>
      <c r="F10" s="174"/>
      <c r="G10" s="38"/>
      <c r="V10" s="38"/>
      <c r="W10" s="38"/>
      <c r="X10" s="38"/>
    </row>
    <row r="11" spans="1:24" x14ac:dyDescent="0.25">
      <c r="A11" s="37">
        <v>37902</v>
      </c>
      <c r="B11" s="39">
        <v>1219.3378789999999</v>
      </c>
      <c r="C11" s="39">
        <v>1122.975545</v>
      </c>
      <c r="D11" s="39"/>
      <c r="E11" s="174"/>
      <c r="F11" s="174"/>
      <c r="G11" s="38"/>
      <c r="V11" s="38"/>
      <c r="W11" s="38"/>
      <c r="X11" s="38"/>
    </row>
    <row r="12" spans="1:24" x14ac:dyDescent="0.25">
      <c r="A12" s="37">
        <v>37903</v>
      </c>
      <c r="B12" s="39">
        <v>1251.1760159999999</v>
      </c>
      <c r="C12" s="39">
        <v>1138.691433</v>
      </c>
      <c r="D12" s="39"/>
      <c r="E12" s="174"/>
      <c r="F12" s="174"/>
      <c r="G12" s="38"/>
      <c r="V12" s="38"/>
      <c r="W12" s="38"/>
      <c r="X12" s="38"/>
    </row>
    <row r="13" spans="1:24" x14ac:dyDescent="0.25">
      <c r="A13" s="37">
        <v>37904</v>
      </c>
      <c r="B13" s="39">
        <v>1275.782447</v>
      </c>
      <c r="C13" s="39">
        <v>1158.252737</v>
      </c>
      <c r="D13" s="39"/>
      <c r="E13" s="174"/>
      <c r="F13" s="174"/>
      <c r="G13" s="38"/>
      <c r="V13" s="38"/>
      <c r="W13" s="38"/>
      <c r="X13" s="38"/>
    </row>
    <row r="14" spans="1:24" x14ac:dyDescent="0.25">
      <c r="A14" s="37">
        <v>37905</v>
      </c>
      <c r="B14" s="39">
        <v>1273.8679010000001</v>
      </c>
      <c r="C14" s="39">
        <v>1037.5133370000001</v>
      </c>
      <c r="D14" s="39"/>
      <c r="E14" s="174"/>
      <c r="F14" s="174"/>
      <c r="G14" s="38"/>
      <c r="V14" s="38"/>
      <c r="W14" s="38"/>
      <c r="X14" s="38"/>
    </row>
    <row r="15" spans="1:24" x14ac:dyDescent="0.25">
      <c r="A15" s="37">
        <v>37906</v>
      </c>
      <c r="B15" s="39">
        <v>1250.705573</v>
      </c>
      <c r="C15" s="39">
        <v>1190.3871320000001</v>
      </c>
      <c r="D15" s="39"/>
      <c r="E15" s="174"/>
      <c r="F15" s="174"/>
      <c r="G15" s="38"/>
      <c r="V15" s="38"/>
      <c r="W15" s="38"/>
      <c r="X15" s="38"/>
    </row>
    <row r="16" spans="1:24" x14ac:dyDescent="0.25">
      <c r="A16" s="37">
        <v>37907</v>
      </c>
      <c r="B16" s="39">
        <v>1275.3793129999999</v>
      </c>
      <c r="C16" s="39">
        <v>1182.5350450000001</v>
      </c>
      <c r="D16" s="39"/>
      <c r="E16" s="174"/>
      <c r="F16" s="174"/>
      <c r="G16" s="38"/>
      <c r="V16" s="38"/>
      <c r="W16" s="38"/>
      <c r="X16" s="38"/>
    </row>
    <row r="17" spans="1:24" x14ac:dyDescent="0.25">
      <c r="A17" s="37">
        <v>37908</v>
      </c>
      <c r="B17" s="39">
        <v>1248.701364</v>
      </c>
      <c r="C17" s="39">
        <v>1178.902736</v>
      </c>
      <c r="D17" s="39"/>
      <c r="E17" s="174"/>
      <c r="F17" s="174"/>
      <c r="G17" s="38"/>
      <c r="V17" s="38"/>
      <c r="W17" s="38"/>
      <c r="X17" s="38"/>
    </row>
    <row r="18" spans="1:24" x14ac:dyDescent="0.25">
      <c r="A18" s="37">
        <v>37909</v>
      </c>
      <c r="B18" s="39">
        <v>1215.9343730000001</v>
      </c>
      <c r="C18" s="39">
        <v>1166.675293</v>
      </c>
      <c r="D18" s="39"/>
      <c r="E18" s="174"/>
      <c r="F18" s="174"/>
      <c r="G18" s="38"/>
      <c r="V18" s="38"/>
      <c r="W18" s="38"/>
      <c r="X18" s="38"/>
    </row>
    <row r="19" spans="1:24" x14ac:dyDescent="0.25">
      <c r="A19" s="37">
        <v>37910</v>
      </c>
      <c r="B19" s="39">
        <v>1211.711157</v>
      </c>
      <c r="C19" s="39">
        <v>1156.6048599999999</v>
      </c>
      <c r="D19" s="39"/>
      <c r="E19" s="174"/>
      <c r="F19" s="174"/>
      <c r="G19" s="38"/>
      <c r="V19" s="38"/>
      <c r="W19" s="38"/>
      <c r="X19" s="38"/>
    </row>
    <row r="20" spans="1:24" x14ac:dyDescent="0.25">
      <c r="A20" s="37">
        <v>37911</v>
      </c>
      <c r="B20" s="39">
        <v>1228.0158899999999</v>
      </c>
      <c r="C20" s="39">
        <v>1143.3359969999999</v>
      </c>
      <c r="D20" s="39"/>
      <c r="E20" s="174"/>
      <c r="F20" s="174"/>
      <c r="G20" s="38"/>
      <c r="V20" s="38"/>
      <c r="W20" s="38"/>
      <c r="X20" s="38"/>
    </row>
    <row r="21" spans="1:24" x14ac:dyDescent="0.25">
      <c r="A21" s="37">
        <v>37912</v>
      </c>
      <c r="B21" s="39">
        <v>1239.1516280000001</v>
      </c>
      <c r="C21" s="39">
        <v>1141.0713659999999</v>
      </c>
      <c r="D21" s="39"/>
      <c r="E21" s="174"/>
      <c r="F21" s="174"/>
      <c r="G21" s="38"/>
      <c r="V21" s="38"/>
      <c r="W21" s="38"/>
      <c r="X21" s="38"/>
    </row>
    <row r="22" spans="1:24" x14ac:dyDescent="0.25">
      <c r="A22" s="37">
        <v>37913</v>
      </c>
      <c r="B22" s="39">
        <v>1253.3117810000001</v>
      </c>
      <c r="C22" s="39">
        <v>1173.73622</v>
      </c>
      <c r="D22" s="39"/>
      <c r="E22" s="174"/>
      <c r="F22" s="174"/>
      <c r="G22" s="38"/>
      <c r="V22" s="38"/>
      <c r="W22" s="38"/>
      <c r="X22" s="38"/>
    </row>
    <row r="23" spans="1:24" x14ac:dyDescent="0.25">
      <c r="A23" s="37">
        <v>37914</v>
      </c>
      <c r="B23" s="39">
        <v>1292.2703899999999</v>
      </c>
      <c r="C23" s="39">
        <v>1225.8036850000001</v>
      </c>
      <c r="D23" s="39"/>
      <c r="E23" s="174"/>
      <c r="F23" s="174"/>
      <c r="G23" s="38"/>
      <c r="V23" s="38"/>
      <c r="W23" s="38"/>
      <c r="X23" s="38"/>
    </row>
    <row r="24" spans="1:24" x14ac:dyDescent="0.25">
      <c r="A24" s="37">
        <v>37915</v>
      </c>
      <c r="B24" s="39">
        <v>1336.232968</v>
      </c>
      <c r="C24" s="39">
        <v>1236.6489429999999</v>
      </c>
      <c r="D24" s="39"/>
      <c r="E24" s="174"/>
      <c r="F24" s="174"/>
      <c r="G24" s="38"/>
      <c r="V24" s="38"/>
      <c r="W24" s="38"/>
      <c r="X24" s="38"/>
    </row>
    <row r="25" spans="1:24" x14ac:dyDescent="0.25">
      <c r="A25" s="37">
        <v>37916</v>
      </c>
      <c r="B25" s="39">
        <v>1328.462595</v>
      </c>
      <c r="C25" s="39">
        <v>1310.6257519999999</v>
      </c>
      <c r="D25" s="39"/>
      <c r="E25" s="174"/>
      <c r="F25" s="174"/>
      <c r="G25" s="38"/>
      <c r="V25" s="38"/>
      <c r="W25" s="38"/>
      <c r="X25" s="38"/>
    </row>
    <row r="26" spans="1:24" x14ac:dyDescent="0.25">
      <c r="A26" s="37">
        <v>37917</v>
      </c>
      <c r="B26" s="39">
        <v>1327.0050940000001</v>
      </c>
      <c r="C26" s="39">
        <v>1321.438148</v>
      </c>
      <c r="D26" s="39"/>
      <c r="E26" s="174"/>
      <c r="F26" s="174"/>
      <c r="G26" s="38"/>
      <c r="V26" s="38"/>
      <c r="W26" s="38"/>
      <c r="X26" s="38"/>
    </row>
    <row r="27" spans="1:24" x14ac:dyDescent="0.25">
      <c r="A27" s="37">
        <v>37918</v>
      </c>
      <c r="B27" s="39">
        <v>1333.7792899999999</v>
      </c>
      <c r="C27" s="39">
        <v>1347.743021</v>
      </c>
      <c r="D27" s="39"/>
      <c r="E27" s="174"/>
      <c r="F27" s="174"/>
      <c r="G27" s="38"/>
      <c r="V27" s="38"/>
      <c r="W27" s="38"/>
      <c r="X27" s="38"/>
    </row>
    <row r="28" spans="1:24" ht="14.85" customHeight="1" x14ac:dyDescent="0.25">
      <c r="A28" s="37">
        <v>37919</v>
      </c>
      <c r="B28" s="39">
        <v>1354.6037429999999</v>
      </c>
      <c r="C28" s="39">
        <v>1372.052942</v>
      </c>
      <c r="D28" s="39"/>
      <c r="E28" s="174"/>
      <c r="F28" s="174"/>
      <c r="G28" s="38"/>
      <c r="V28" s="38"/>
      <c r="W28" s="38"/>
      <c r="X28" s="38"/>
    </row>
    <row r="29" spans="1:24" x14ac:dyDescent="0.25">
      <c r="A29" s="37">
        <v>37920</v>
      </c>
      <c r="B29" s="39">
        <v>1367.6882390000001</v>
      </c>
      <c r="C29" s="39">
        <v>1371.4507189999999</v>
      </c>
      <c r="D29" s="39"/>
      <c r="E29" s="174"/>
      <c r="F29" s="174"/>
      <c r="G29" s="192" t="s">
        <v>51</v>
      </c>
      <c r="H29" s="192"/>
      <c r="I29" s="192"/>
      <c r="J29" s="192"/>
      <c r="V29" s="38"/>
      <c r="W29" s="38"/>
      <c r="X29" s="38"/>
    </row>
    <row r="30" spans="1:24" x14ac:dyDescent="0.25">
      <c r="A30" s="37">
        <v>37921</v>
      </c>
      <c r="B30" s="39">
        <v>1432.0700787727246</v>
      </c>
      <c r="C30" s="39">
        <v>1356.5478599999999</v>
      </c>
      <c r="D30" s="39"/>
      <c r="E30" s="174"/>
      <c r="F30" s="174"/>
      <c r="V30" s="38"/>
      <c r="W30" s="38"/>
      <c r="X30" s="38"/>
    </row>
    <row r="31" spans="1:24" x14ac:dyDescent="0.25">
      <c r="A31" s="37">
        <v>37922</v>
      </c>
      <c r="B31" s="39">
        <v>1276.5383200000001</v>
      </c>
      <c r="C31" s="39">
        <v>1359.221411</v>
      </c>
      <c r="D31" s="39"/>
      <c r="E31" s="174"/>
      <c r="F31" s="174"/>
      <c r="H31" s="41"/>
      <c r="J31" s="40"/>
      <c r="V31" s="38"/>
      <c r="W31" s="38"/>
      <c r="X31" s="38"/>
    </row>
    <row r="32" spans="1:24" x14ac:dyDescent="0.25">
      <c r="A32" s="37">
        <v>37923</v>
      </c>
      <c r="B32" s="39">
        <v>1442.04078</v>
      </c>
      <c r="C32" s="39">
        <v>1380.163558</v>
      </c>
      <c r="D32" s="39"/>
      <c r="E32" s="174"/>
      <c r="F32" s="174"/>
      <c r="H32" s="40"/>
      <c r="J32" s="40"/>
      <c r="V32" s="38"/>
      <c r="W32" s="38"/>
      <c r="X32" s="38"/>
    </row>
    <row r="33" spans="1:24" x14ac:dyDescent="0.25">
      <c r="A33" s="37">
        <v>37924</v>
      </c>
      <c r="B33" s="39">
        <v>1455.1136220000001</v>
      </c>
      <c r="C33" s="39">
        <v>1335.7006240000001</v>
      </c>
      <c r="D33" s="39"/>
      <c r="E33" s="174"/>
      <c r="F33" s="174"/>
      <c r="G33" s="38"/>
      <c r="V33" s="38"/>
      <c r="W33" s="38"/>
      <c r="X33" s="38"/>
    </row>
    <row r="34" spans="1:24" x14ac:dyDescent="0.25">
      <c r="A34" s="37">
        <v>37925</v>
      </c>
      <c r="B34" s="39">
        <v>1449.7755119999999</v>
      </c>
      <c r="C34" s="39">
        <v>1310.269963</v>
      </c>
      <c r="D34" s="39"/>
      <c r="E34" s="174"/>
      <c r="F34" s="174"/>
      <c r="G34" s="38"/>
      <c r="V34" s="38"/>
      <c r="W34" s="38"/>
      <c r="X34" s="38"/>
    </row>
    <row r="35" spans="1:24" x14ac:dyDescent="0.25">
      <c r="A35" s="37">
        <v>37926</v>
      </c>
      <c r="B35" s="39">
        <v>1456.700619</v>
      </c>
      <c r="C35" s="39">
        <v>1315.833466</v>
      </c>
      <c r="D35" s="39"/>
      <c r="E35" s="174"/>
      <c r="F35" s="174"/>
      <c r="G35" s="38"/>
      <c r="V35" s="38"/>
      <c r="W35" s="38"/>
      <c r="X35" s="38"/>
    </row>
    <row r="36" spans="1:24" x14ac:dyDescent="0.25">
      <c r="A36" s="37">
        <v>37927</v>
      </c>
      <c r="B36" s="39">
        <v>1452.564386</v>
      </c>
      <c r="C36" s="39">
        <v>1359.5439779999999</v>
      </c>
      <c r="D36" s="39"/>
      <c r="E36" s="174"/>
      <c r="F36" s="174"/>
      <c r="G36" s="38"/>
      <c r="V36" s="38"/>
      <c r="W36" s="38"/>
      <c r="X36" s="38"/>
    </row>
    <row r="37" spans="1:24" x14ac:dyDescent="0.25">
      <c r="A37" s="37">
        <v>37928</v>
      </c>
      <c r="B37" s="39">
        <v>1470.1699799999999</v>
      </c>
      <c r="C37" s="39">
        <v>1388.3258169999999</v>
      </c>
      <c r="D37" s="39"/>
      <c r="E37" s="174"/>
      <c r="F37" s="174"/>
      <c r="G37" s="38"/>
      <c r="V37" s="38"/>
      <c r="W37" s="38"/>
      <c r="X37" s="38"/>
    </row>
    <row r="38" spans="1:24" x14ac:dyDescent="0.25">
      <c r="A38" s="37">
        <v>37929</v>
      </c>
      <c r="B38" s="39">
        <v>1471.2844439999999</v>
      </c>
      <c r="C38" s="39">
        <v>1421.623928</v>
      </c>
      <c r="D38" s="39"/>
      <c r="E38" s="174"/>
      <c r="F38" s="174"/>
      <c r="G38" s="38"/>
      <c r="V38" s="38"/>
      <c r="W38" s="38"/>
      <c r="X38" s="38"/>
    </row>
    <row r="39" spans="1:24" x14ac:dyDescent="0.25">
      <c r="A39" s="37">
        <v>37930</v>
      </c>
      <c r="B39" s="39">
        <v>1441.180194</v>
      </c>
      <c r="C39" s="39">
        <v>1493.4006939999999</v>
      </c>
      <c r="D39" s="39"/>
      <c r="E39" s="174"/>
      <c r="F39" s="174"/>
      <c r="G39" s="38"/>
      <c r="V39" s="38"/>
      <c r="W39" s="38"/>
      <c r="X39" s="38"/>
    </row>
    <row r="40" spans="1:24" x14ac:dyDescent="0.25">
      <c r="A40" s="37">
        <v>37931</v>
      </c>
      <c r="B40" s="39">
        <v>1406.2419609999999</v>
      </c>
      <c r="C40" s="39">
        <v>1527.5570310000001</v>
      </c>
      <c r="D40" s="39"/>
      <c r="E40" s="174"/>
      <c r="F40" s="174"/>
      <c r="G40" s="38"/>
      <c r="V40" s="38"/>
      <c r="W40" s="38"/>
      <c r="X40" s="38"/>
    </row>
    <row r="41" spans="1:24" x14ac:dyDescent="0.25">
      <c r="A41" s="37">
        <v>37932</v>
      </c>
      <c r="B41" s="39">
        <v>1378.9307679999999</v>
      </c>
      <c r="C41" s="39">
        <v>1537.6923420000001</v>
      </c>
      <c r="D41" s="39"/>
      <c r="E41" s="174"/>
      <c r="F41" s="174"/>
      <c r="G41" s="38"/>
      <c r="V41" s="38"/>
      <c r="W41" s="38"/>
      <c r="X41" s="38"/>
    </row>
    <row r="42" spans="1:24" x14ac:dyDescent="0.25">
      <c r="A42" s="37">
        <v>37933</v>
      </c>
      <c r="B42" s="39">
        <v>1383.032588</v>
      </c>
      <c r="C42" s="39">
        <v>1525.4412609999999</v>
      </c>
      <c r="D42" s="39"/>
      <c r="E42" s="174"/>
      <c r="F42" s="174"/>
      <c r="G42" s="38"/>
      <c r="V42" s="38"/>
      <c r="W42" s="38"/>
      <c r="X42" s="38"/>
    </row>
    <row r="43" spans="1:24" x14ac:dyDescent="0.25">
      <c r="A43" s="37">
        <v>37934</v>
      </c>
      <c r="B43" s="39">
        <v>1376.113967</v>
      </c>
      <c r="C43" s="39">
        <v>1538.22228</v>
      </c>
      <c r="D43" s="39"/>
      <c r="E43" s="174"/>
      <c r="F43" s="174"/>
      <c r="G43" s="38"/>
      <c r="V43" s="38"/>
      <c r="W43" s="38"/>
      <c r="X43" s="38"/>
    </row>
    <row r="44" spans="1:24" x14ac:dyDescent="0.25">
      <c r="A44" s="37">
        <v>37935</v>
      </c>
      <c r="B44" s="39">
        <v>1383.193548</v>
      </c>
      <c r="C44" s="39">
        <v>1545.1521580000001</v>
      </c>
      <c r="D44" s="39"/>
      <c r="E44" s="174"/>
      <c r="F44" s="174"/>
      <c r="G44" s="38"/>
      <c r="V44" s="38"/>
      <c r="W44" s="38"/>
      <c r="X44" s="38"/>
    </row>
    <row r="45" spans="1:24" x14ac:dyDescent="0.25">
      <c r="A45" s="37">
        <v>37936</v>
      </c>
      <c r="B45" s="39">
        <v>1415.1837700000001</v>
      </c>
      <c r="C45" s="39">
        <v>1552.070835</v>
      </c>
      <c r="D45" s="39"/>
      <c r="E45" s="174"/>
      <c r="F45" s="174"/>
      <c r="G45" s="38"/>
      <c r="V45" s="38"/>
      <c r="W45" s="38"/>
      <c r="X45" s="38"/>
    </row>
    <row r="46" spans="1:24" x14ac:dyDescent="0.25">
      <c r="A46" s="37">
        <v>37937</v>
      </c>
      <c r="B46" s="39">
        <v>1424.352999</v>
      </c>
      <c r="C46" s="39">
        <v>1565.526803</v>
      </c>
      <c r="D46" s="39"/>
      <c r="E46" s="174"/>
      <c r="F46" s="174"/>
      <c r="G46" s="38"/>
      <c r="V46" s="38"/>
      <c r="W46" s="38"/>
      <c r="X46" s="38"/>
    </row>
    <row r="47" spans="1:24" x14ac:dyDescent="0.25">
      <c r="A47" s="37">
        <v>37938</v>
      </c>
      <c r="B47" s="39">
        <v>1409.327501</v>
      </c>
      <c r="C47" s="39">
        <v>1571.2339870000001</v>
      </c>
      <c r="D47" s="39"/>
      <c r="E47" s="174"/>
      <c r="F47" s="174"/>
      <c r="G47" s="38"/>
      <c r="V47" s="38"/>
      <c r="W47" s="38"/>
      <c r="X47" s="38"/>
    </row>
    <row r="48" spans="1:24" x14ac:dyDescent="0.25">
      <c r="A48" s="37">
        <v>37939</v>
      </c>
      <c r="B48" s="39">
        <v>1391.5830719999999</v>
      </c>
      <c r="C48" s="39">
        <v>1573.5146560000001</v>
      </c>
      <c r="D48" s="39"/>
      <c r="E48" s="174"/>
      <c r="F48" s="174"/>
      <c r="G48" s="38"/>
      <c r="V48" s="38"/>
      <c r="W48" s="38"/>
      <c r="X48" s="38"/>
    </row>
    <row r="49" spans="1:24" x14ac:dyDescent="0.25">
      <c r="A49" s="37">
        <v>37940</v>
      </c>
      <c r="B49" s="39">
        <v>1389.8858540000001</v>
      </c>
      <c r="C49" s="39">
        <v>1577.370201</v>
      </c>
      <c r="D49" s="39"/>
      <c r="E49" s="174"/>
      <c r="F49" s="174"/>
      <c r="G49" s="38"/>
      <c r="V49" s="38"/>
      <c r="W49" s="38"/>
      <c r="X49" s="38"/>
    </row>
    <row r="50" spans="1:24" x14ac:dyDescent="0.25">
      <c r="A50" s="37">
        <v>37941</v>
      </c>
      <c r="B50" s="39">
        <v>1398.0783039999999</v>
      </c>
      <c r="C50" s="39">
        <v>1590.813124</v>
      </c>
      <c r="D50" s="39"/>
      <c r="E50" s="174"/>
      <c r="F50" s="174"/>
      <c r="G50" s="38"/>
      <c r="V50" s="38"/>
      <c r="W50" s="38"/>
      <c r="X50" s="38"/>
    </row>
    <row r="51" spans="1:24" x14ac:dyDescent="0.25">
      <c r="A51" s="37">
        <v>37942</v>
      </c>
      <c r="B51" s="39">
        <v>1436.640103</v>
      </c>
      <c r="C51" s="39">
        <v>1597.555987</v>
      </c>
      <c r="D51" s="39"/>
      <c r="E51" s="174"/>
      <c r="F51" s="174"/>
      <c r="G51" s="38"/>
      <c r="V51" s="38"/>
      <c r="W51" s="38"/>
      <c r="X51" s="38"/>
    </row>
    <row r="52" spans="1:24" x14ac:dyDescent="0.25">
      <c r="A52" s="37">
        <v>37943</v>
      </c>
      <c r="B52" s="39">
        <v>1458.9378879999999</v>
      </c>
      <c r="C52" s="39">
        <v>1578.5698520000001</v>
      </c>
      <c r="D52" s="39"/>
      <c r="E52" s="174"/>
      <c r="F52" s="174"/>
      <c r="G52" s="38"/>
      <c r="V52" s="38"/>
      <c r="W52" s="38"/>
      <c r="X52" s="38"/>
    </row>
    <row r="53" spans="1:24" x14ac:dyDescent="0.25">
      <c r="A53" s="37">
        <v>37944</v>
      </c>
      <c r="B53" s="39">
        <v>1450.870273</v>
      </c>
      <c r="C53" s="39">
        <v>1539.0226259999999</v>
      </c>
      <c r="D53" s="39"/>
      <c r="E53" s="174"/>
      <c r="F53" s="174"/>
      <c r="G53" s="38"/>
      <c r="V53" s="38"/>
      <c r="W53" s="38"/>
      <c r="X53" s="38"/>
    </row>
    <row r="54" spans="1:24" x14ac:dyDescent="0.25">
      <c r="A54" s="37">
        <v>37945</v>
      </c>
      <c r="B54" s="39">
        <v>1438.0093730000001</v>
      </c>
      <c r="C54" s="39">
        <v>1506.629351</v>
      </c>
      <c r="D54" s="39"/>
      <c r="E54" s="174"/>
      <c r="F54" s="174"/>
      <c r="G54" s="38"/>
      <c r="V54" s="38"/>
      <c r="W54" s="38"/>
      <c r="X54" s="38"/>
    </row>
    <row r="55" spans="1:24" x14ac:dyDescent="0.25">
      <c r="A55" s="37">
        <v>37946</v>
      </c>
      <c r="B55" s="39">
        <v>1405.8696130000001</v>
      </c>
      <c r="C55" s="39">
        <v>1448.86544</v>
      </c>
      <c r="D55" s="39"/>
      <c r="E55" s="174"/>
      <c r="F55" s="174"/>
      <c r="G55" s="38"/>
      <c r="V55" s="38"/>
      <c r="W55" s="38"/>
      <c r="X55" s="38"/>
    </row>
    <row r="56" spans="1:24" x14ac:dyDescent="0.25">
      <c r="A56" s="37">
        <v>37947</v>
      </c>
      <c r="B56" s="39">
        <v>1345.1802929999999</v>
      </c>
      <c r="C56" s="39">
        <v>1394.7726110000001</v>
      </c>
      <c r="D56" s="39"/>
      <c r="E56" s="174"/>
      <c r="F56" s="174"/>
      <c r="G56" s="38"/>
      <c r="V56" s="38"/>
      <c r="W56" s="38"/>
      <c r="X56" s="38"/>
    </row>
    <row r="57" spans="1:24" x14ac:dyDescent="0.25">
      <c r="A57" s="37">
        <v>37948</v>
      </c>
      <c r="B57" s="39">
        <v>1307.597505</v>
      </c>
      <c r="C57" s="39">
        <v>1376.5419999999999</v>
      </c>
      <c r="D57" s="39"/>
      <c r="E57" s="174"/>
      <c r="F57" s="174"/>
      <c r="G57" s="38"/>
      <c r="V57" s="38"/>
      <c r="W57" s="38"/>
      <c r="X57" s="38"/>
    </row>
    <row r="58" spans="1:24" x14ac:dyDescent="0.25">
      <c r="A58" s="37">
        <v>37949</v>
      </c>
      <c r="B58" s="39">
        <v>1321.1399859999999</v>
      </c>
      <c r="C58" s="39">
        <v>1397.95868</v>
      </c>
      <c r="D58" s="39"/>
      <c r="E58" s="174"/>
      <c r="F58" s="174"/>
      <c r="G58" s="38"/>
      <c r="V58" s="38"/>
      <c r="W58" s="38"/>
      <c r="X58" s="38"/>
    </row>
    <row r="59" spans="1:24" x14ac:dyDescent="0.25">
      <c r="A59" s="37">
        <v>37950</v>
      </c>
      <c r="B59" s="39">
        <v>1378.7942069999999</v>
      </c>
      <c r="C59" s="39">
        <v>1365.8732230000001</v>
      </c>
      <c r="D59" s="39"/>
      <c r="E59" s="174"/>
      <c r="F59" s="174"/>
      <c r="G59" s="38"/>
      <c r="V59" s="38"/>
      <c r="W59" s="38"/>
      <c r="X59" s="38"/>
    </row>
    <row r="60" spans="1:24" x14ac:dyDescent="0.25">
      <c r="A60" s="37">
        <v>37951</v>
      </c>
      <c r="B60" s="39">
        <v>1415.399476</v>
      </c>
      <c r="C60" s="39">
        <v>1310.9125650000001</v>
      </c>
      <c r="D60" s="39"/>
      <c r="E60" s="174"/>
      <c r="F60" s="174"/>
      <c r="G60" s="38"/>
      <c r="V60" s="38"/>
      <c r="W60" s="38"/>
      <c r="X60" s="38"/>
    </row>
    <row r="61" spans="1:24" x14ac:dyDescent="0.25">
      <c r="A61" s="37">
        <v>37952</v>
      </c>
      <c r="B61" s="39">
        <v>1371.5515869999999</v>
      </c>
      <c r="C61" s="39">
        <v>1266.2062149999999</v>
      </c>
      <c r="D61" s="39"/>
      <c r="E61" s="174"/>
      <c r="F61" s="174"/>
      <c r="G61" s="38"/>
      <c r="V61" s="38"/>
      <c r="W61" s="38"/>
      <c r="X61" s="38"/>
    </row>
    <row r="62" spans="1:24" x14ac:dyDescent="0.25">
      <c r="A62" s="37">
        <v>37953</v>
      </c>
      <c r="B62" s="39">
        <v>1318.8654859999999</v>
      </c>
      <c r="C62" s="39">
        <v>1282.634685</v>
      </c>
      <c r="D62" s="39"/>
      <c r="E62" s="174"/>
      <c r="F62" s="174"/>
      <c r="G62" s="38"/>
      <c r="V62" s="38"/>
      <c r="W62" s="38"/>
      <c r="X62" s="38"/>
    </row>
    <row r="63" spans="1:24" x14ac:dyDescent="0.25">
      <c r="A63" s="37">
        <v>37954</v>
      </c>
      <c r="B63" s="39">
        <v>1260.3925489999999</v>
      </c>
      <c r="C63" s="39">
        <v>1295.9945479999999</v>
      </c>
      <c r="D63" s="39"/>
      <c r="E63" s="174"/>
      <c r="F63" s="174"/>
      <c r="G63" s="38"/>
      <c r="V63" s="38"/>
      <c r="W63" s="38"/>
      <c r="X63" s="38"/>
    </row>
    <row r="64" spans="1:24" x14ac:dyDescent="0.25">
      <c r="A64" s="37">
        <v>37955</v>
      </c>
      <c r="B64" s="39">
        <v>1251.6744920000001</v>
      </c>
      <c r="C64" s="39">
        <v>1311.0464890000001</v>
      </c>
      <c r="D64" s="39"/>
      <c r="E64" s="174"/>
      <c r="F64" s="174"/>
      <c r="G64" s="38"/>
      <c r="V64" s="38"/>
      <c r="W64" s="38"/>
      <c r="X64" s="38"/>
    </row>
    <row r="65" spans="1:24" x14ac:dyDescent="0.25">
      <c r="A65" s="37">
        <v>37956</v>
      </c>
      <c r="B65" s="39">
        <v>1271.8277089999999</v>
      </c>
      <c r="C65" s="39">
        <v>1302.013109</v>
      </c>
      <c r="D65" s="39"/>
      <c r="E65" s="174"/>
      <c r="F65" s="174"/>
      <c r="G65" s="38"/>
      <c r="V65" s="38"/>
      <c r="W65" s="38"/>
      <c r="X65" s="38"/>
    </row>
    <row r="66" spans="1:24" x14ac:dyDescent="0.25">
      <c r="A66" s="37">
        <v>37957</v>
      </c>
      <c r="B66" s="39">
        <v>1319.7712550000001</v>
      </c>
      <c r="C66" s="39">
        <v>1307.2779049999999</v>
      </c>
      <c r="D66" s="39"/>
      <c r="E66" s="174"/>
      <c r="F66" s="174"/>
      <c r="G66" s="38"/>
      <c r="V66" s="38"/>
      <c r="W66" s="38"/>
      <c r="X66" s="38"/>
    </row>
    <row r="67" spans="1:24" x14ac:dyDescent="0.25">
      <c r="A67" s="37">
        <v>37958</v>
      </c>
      <c r="B67" s="39">
        <v>1308.4753559999999</v>
      </c>
      <c r="C67" s="39">
        <v>1286.6545410000001</v>
      </c>
      <c r="D67" s="39"/>
      <c r="E67" s="174"/>
      <c r="F67" s="174"/>
      <c r="G67" s="38"/>
      <c r="V67" s="38"/>
      <c r="W67" s="38"/>
      <c r="X67" s="38"/>
    </row>
    <row r="68" spans="1:24" x14ac:dyDescent="0.25">
      <c r="A68" s="37">
        <v>37959</v>
      </c>
      <c r="B68" s="39">
        <v>1272.25883</v>
      </c>
      <c r="C68" s="39">
        <v>1242.390944</v>
      </c>
      <c r="D68" s="39"/>
      <c r="E68" s="174"/>
      <c r="F68" s="174"/>
      <c r="G68" s="38"/>
      <c r="V68" s="38"/>
      <c r="W68" s="38"/>
      <c r="X68" s="38"/>
    </row>
    <row r="69" spans="1:24" x14ac:dyDescent="0.25">
      <c r="A69" s="37">
        <v>37960</v>
      </c>
      <c r="B69" s="39">
        <v>1245.2757770000001</v>
      </c>
      <c r="C69" s="39">
        <v>1205.8594680000001</v>
      </c>
      <c r="D69" s="39"/>
      <c r="E69" s="174"/>
      <c r="F69" s="174"/>
      <c r="G69" s="38"/>
      <c r="V69" s="38"/>
      <c r="W69" s="38"/>
      <c r="X69" s="38"/>
    </row>
    <row r="70" spans="1:24" x14ac:dyDescent="0.25">
      <c r="A70" s="37">
        <v>37961</v>
      </c>
      <c r="B70" s="39">
        <v>1283.8684249999999</v>
      </c>
      <c r="C70" s="39">
        <v>1155.3933689999999</v>
      </c>
      <c r="D70" s="39"/>
      <c r="E70" s="174"/>
      <c r="F70" s="174"/>
      <c r="G70" s="38"/>
      <c r="V70" s="38"/>
      <c r="W70" s="38"/>
      <c r="X70" s="38"/>
    </row>
    <row r="71" spans="1:24" x14ac:dyDescent="0.25">
      <c r="A71" s="37">
        <v>37962</v>
      </c>
      <c r="B71" s="39">
        <v>1286.730818</v>
      </c>
      <c r="C71" s="39">
        <v>1161.7623840000001</v>
      </c>
      <c r="D71" s="39"/>
      <c r="E71" s="174"/>
      <c r="F71" s="174"/>
      <c r="G71" s="38"/>
      <c r="V71" s="38"/>
      <c r="W71" s="38"/>
      <c r="X71" s="38"/>
    </row>
    <row r="72" spans="1:24" x14ac:dyDescent="0.25">
      <c r="A72" s="37">
        <v>37963</v>
      </c>
      <c r="B72" s="39">
        <v>1296.163877</v>
      </c>
      <c r="C72" s="39">
        <v>1168.2616029999999</v>
      </c>
      <c r="D72" s="39"/>
      <c r="E72" s="174"/>
      <c r="F72" s="174"/>
      <c r="G72" s="38"/>
      <c r="V72" s="38"/>
      <c r="W72" s="38"/>
      <c r="X72" s="38"/>
    </row>
    <row r="73" spans="1:24" x14ac:dyDescent="0.25">
      <c r="A73" s="37">
        <v>37964</v>
      </c>
      <c r="B73" s="39">
        <v>1304.825773</v>
      </c>
      <c r="C73" s="39">
        <v>1190.7684139999999</v>
      </c>
      <c r="D73" s="39"/>
      <c r="E73" s="174"/>
      <c r="F73" s="174"/>
      <c r="G73" s="38"/>
      <c r="V73" s="38"/>
      <c r="W73" s="38"/>
      <c r="X73" s="38"/>
    </row>
    <row r="74" spans="1:24" x14ac:dyDescent="0.25">
      <c r="A74" s="37">
        <v>37965</v>
      </c>
      <c r="B74" s="39">
        <v>1295.6360139999999</v>
      </c>
      <c r="C74" s="39">
        <v>1208.470294</v>
      </c>
      <c r="D74" s="39"/>
      <c r="E74" s="174"/>
      <c r="F74" s="174"/>
      <c r="G74" s="38"/>
      <c r="V74" s="38"/>
      <c r="W74" s="38"/>
      <c r="X74" s="38"/>
    </row>
    <row r="75" spans="1:24" x14ac:dyDescent="0.25">
      <c r="A75" s="37">
        <v>37966</v>
      </c>
      <c r="B75" s="39">
        <v>1250.377035</v>
      </c>
      <c r="C75" s="39">
        <v>1224.6805260000001</v>
      </c>
      <c r="D75" s="39"/>
      <c r="E75" s="174"/>
      <c r="F75" s="174"/>
      <c r="G75" s="38"/>
      <c r="V75" s="38"/>
      <c r="W75" s="38"/>
      <c r="X75" s="38"/>
    </row>
    <row r="76" spans="1:24" x14ac:dyDescent="0.25">
      <c r="A76" s="37">
        <v>37967</v>
      </c>
      <c r="B76" s="39">
        <v>1184.348289</v>
      </c>
      <c r="C76" s="39">
        <v>1243.5554540000001</v>
      </c>
      <c r="D76" s="39"/>
      <c r="E76" s="174"/>
      <c r="F76" s="174"/>
      <c r="G76" s="38"/>
      <c r="V76" s="38"/>
      <c r="W76" s="38"/>
      <c r="X76" s="38"/>
    </row>
    <row r="77" spans="1:24" x14ac:dyDescent="0.25">
      <c r="A77" s="37">
        <v>37968</v>
      </c>
      <c r="B77" s="39">
        <v>1120.0461929999999</v>
      </c>
      <c r="C77" s="39">
        <v>1236.352515</v>
      </c>
      <c r="D77" s="39"/>
      <c r="E77" s="174"/>
      <c r="F77" s="174"/>
      <c r="G77" s="38"/>
      <c r="V77" s="38"/>
      <c r="W77" s="38"/>
      <c r="X77" s="38"/>
    </row>
    <row r="78" spans="1:24" x14ac:dyDescent="0.25">
      <c r="A78" s="37">
        <v>37969</v>
      </c>
      <c r="B78" s="39">
        <v>1065.4128519999999</v>
      </c>
      <c r="C78" s="39">
        <v>1264.6426469999999</v>
      </c>
      <c r="D78" s="39"/>
      <c r="E78" s="174"/>
      <c r="F78" s="174"/>
      <c r="G78" s="38"/>
      <c r="V78" s="38"/>
      <c r="W78" s="38"/>
      <c r="X78" s="38"/>
    </row>
    <row r="79" spans="1:24" x14ac:dyDescent="0.25">
      <c r="A79" s="37">
        <v>37970</v>
      </c>
      <c r="B79" s="39">
        <v>1082.26818</v>
      </c>
      <c r="C79" s="39">
        <v>1307.6591989999999</v>
      </c>
      <c r="D79" s="39"/>
      <c r="E79" s="174"/>
      <c r="F79" s="174"/>
      <c r="G79" s="38"/>
      <c r="V79" s="38"/>
      <c r="W79" s="38"/>
      <c r="X79" s="38"/>
    </row>
    <row r="80" spans="1:24" x14ac:dyDescent="0.25">
      <c r="A80" s="37">
        <v>37971</v>
      </c>
      <c r="B80" s="39">
        <f>AVERAGE(B79,B81)</f>
        <v>1114.703843</v>
      </c>
      <c r="C80" s="39">
        <v>1300.025676</v>
      </c>
      <c r="D80" s="39"/>
      <c r="E80" s="174"/>
      <c r="F80" s="174"/>
      <c r="G80" s="38"/>
      <c r="V80" s="38"/>
      <c r="W80" s="38"/>
      <c r="X80" s="38"/>
    </row>
    <row r="81" spans="1:24" x14ac:dyDescent="0.25">
      <c r="A81" s="37">
        <v>37972</v>
      </c>
      <c r="B81" s="39">
        <v>1147.139506</v>
      </c>
      <c r="C81" s="39">
        <v>1282.589561</v>
      </c>
      <c r="D81" s="39"/>
      <c r="E81" s="174"/>
      <c r="F81" s="174"/>
      <c r="G81" s="38"/>
      <c r="V81" s="38"/>
      <c r="W81" s="38"/>
      <c r="X81" s="38"/>
    </row>
    <row r="82" spans="1:24" x14ac:dyDescent="0.25">
      <c r="A82" s="37">
        <v>37973</v>
      </c>
      <c r="B82" s="39">
        <v>1147.234964</v>
      </c>
      <c r="C82" s="39">
        <v>1274.7171530000001</v>
      </c>
      <c r="D82" s="39"/>
      <c r="E82" s="174"/>
      <c r="F82" s="174"/>
      <c r="G82" s="38"/>
      <c r="V82" s="38"/>
      <c r="W82" s="38"/>
      <c r="X82" s="38"/>
    </row>
    <row r="83" spans="1:24" x14ac:dyDescent="0.25">
      <c r="A83" s="37">
        <v>37974</v>
      </c>
      <c r="B83" s="39">
        <v>1167.6488589999999</v>
      </c>
      <c r="C83" s="39">
        <v>1296.5225760000001</v>
      </c>
      <c r="D83" s="39"/>
      <c r="E83" s="174"/>
      <c r="F83" s="174"/>
      <c r="G83" s="38"/>
      <c r="V83" s="38"/>
      <c r="W83" s="38"/>
      <c r="X83" s="38"/>
    </row>
    <row r="84" spans="1:24" x14ac:dyDescent="0.25">
      <c r="A84" s="37">
        <v>37975</v>
      </c>
      <c r="B84" s="39">
        <v>1152.850514</v>
      </c>
      <c r="C84" s="39">
        <v>1309.2802589999999</v>
      </c>
      <c r="D84" s="39"/>
      <c r="E84" s="174"/>
      <c r="F84" s="174"/>
      <c r="G84" s="38"/>
      <c r="V84" s="38"/>
      <c r="W84" s="38"/>
      <c r="X84" s="38"/>
    </row>
    <row r="85" spans="1:24" x14ac:dyDescent="0.25">
      <c r="A85" s="37">
        <v>37976</v>
      </c>
      <c r="B85" s="39">
        <v>1141.6008710000001</v>
      </c>
      <c r="C85" s="39">
        <v>1306.418011</v>
      </c>
      <c r="D85" s="39"/>
      <c r="E85" s="174"/>
      <c r="F85" s="174"/>
      <c r="G85" s="38"/>
      <c r="V85" s="38"/>
      <c r="W85" s="38"/>
      <c r="X85" s="38"/>
    </row>
    <row r="86" spans="1:24" x14ac:dyDescent="0.25">
      <c r="A86" s="37">
        <v>37977</v>
      </c>
      <c r="B86" s="39">
        <v>1169.50737</v>
      </c>
      <c r="C86" s="39">
        <v>1319.8099119999999</v>
      </c>
      <c r="D86" s="39"/>
      <c r="E86" s="174"/>
      <c r="F86" s="174"/>
      <c r="G86" s="38"/>
      <c r="V86" s="38"/>
      <c r="W86" s="38"/>
      <c r="X86" s="38"/>
    </row>
    <row r="87" spans="1:24" x14ac:dyDescent="0.25">
      <c r="A87" s="37">
        <v>37978</v>
      </c>
      <c r="B87" s="39">
        <v>1175.9195440000001</v>
      </c>
      <c r="C87" s="39">
        <v>1350.63183</v>
      </c>
      <c r="D87" s="39"/>
      <c r="E87" s="174"/>
      <c r="F87" s="174"/>
      <c r="G87" s="38"/>
      <c r="V87" s="38"/>
      <c r="W87" s="38"/>
      <c r="X87" s="38"/>
    </row>
    <row r="88" spans="1:24" x14ac:dyDescent="0.25">
      <c r="A88" s="37">
        <v>37979</v>
      </c>
      <c r="B88" s="39">
        <v>1150.894558</v>
      </c>
      <c r="C88" s="39">
        <v>1358.7281889999999</v>
      </c>
      <c r="D88" s="39"/>
      <c r="E88" s="174"/>
      <c r="F88" s="174"/>
      <c r="G88" s="38"/>
      <c r="V88" s="38"/>
      <c r="W88" s="38"/>
      <c r="X88" s="38"/>
    </row>
    <row r="89" spans="1:24" x14ac:dyDescent="0.25">
      <c r="A89" s="37">
        <v>37980</v>
      </c>
      <c r="B89" s="39">
        <v>1177.209973</v>
      </c>
      <c r="C89" s="39">
        <v>1355.656174</v>
      </c>
      <c r="D89" s="39"/>
      <c r="E89" s="174"/>
      <c r="F89" s="174"/>
      <c r="G89" s="38"/>
      <c r="V89" s="38"/>
      <c r="W89" s="38"/>
      <c r="X89" s="38"/>
    </row>
    <row r="90" spans="1:24" x14ac:dyDescent="0.25">
      <c r="A90" s="37">
        <v>37981</v>
      </c>
      <c r="B90" s="39">
        <v>1215.980014</v>
      </c>
      <c r="C90" s="39">
        <v>1358.415925</v>
      </c>
      <c r="D90" s="39"/>
      <c r="E90" s="174"/>
      <c r="F90" s="174"/>
      <c r="G90" s="38"/>
      <c r="V90" s="38"/>
      <c r="W90" s="38"/>
      <c r="X90" s="38"/>
    </row>
    <row r="91" spans="1:24" x14ac:dyDescent="0.25">
      <c r="A91" s="37">
        <v>37982</v>
      </c>
      <c r="B91" s="39">
        <v>1210.436747</v>
      </c>
      <c r="C91" s="39">
        <v>1342.062547</v>
      </c>
      <c r="D91" s="39"/>
      <c r="E91" s="174"/>
      <c r="F91" s="174"/>
      <c r="G91" s="38"/>
      <c r="V91" s="38"/>
      <c r="W91" s="38"/>
      <c r="X91" s="38"/>
    </row>
    <row r="92" spans="1:24" x14ac:dyDescent="0.25">
      <c r="A92" s="37">
        <v>37983</v>
      </c>
      <c r="B92" s="39">
        <v>1177.422053</v>
      </c>
      <c r="C92" s="39">
        <v>1342.5016000000001</v>
      </c>
      <c r="D92" s="39"/>
      <c r="E92" s="174"/>
      <c r="F92" s="174"/>
      <c r="G92" s="38"/>
      <c r="V92" s="38"/>
      <c r="W92" s="38"/>
      <c r="X92" s="38"/>
    </row>
    <row r="93" spans="1:24" x14ac:dyDescent="0.25">
      <c r="A93" s="37">
        <v>37984</v>
      </c>
      <c r="B93" s="39">
        <v>1165.0507520000001</v>
      </c>
      <c r="C93" s="39">
        <v>1321.013391</v>
      </c>
      <c r="D93" s="39"/>
      <c r="E93" s="174"/>
      <c r="F93" s="174"/>
      <c r="G93" s="38"/>
      <c r="V93" s="38"/>
      <c r="W93" s="38"/>
      <c r="X93" s="38"/>
    </row>
    <row r="94" spans="1:24" x14ac:dyDescent="0.25">
      <c r="A94" s="37">
        <v>37985</v>
      </c>
      <c r="B94" s="39">
        <v>1184.3001320000001</v>
      </c>
      <c r="C94" s="39">
        <v>1327.2082479999999</v>
      </c>
      <c r="D94" s="39"/>
      <c r="E94" s="174"/>
      <c r="F94" s="174"/>
      <c r="G94" s="38"/>
      <c r="V94" s="38"/>
      <c r="W94" s="38"/>
      <c r="X94" s="38"/>
    </row>
    <row r="95" spans="1:24" x14ac:dyDescent="0.25">
      <c r="A95" s="37">
        <v>37986</v>
      </c>
      <c r="B95" s="39">
        <v>1218.8204390000001</v>
      </c>
      <c r="C95" s="39">
        <v>1311.488928</v>
      </c>
      <c r="D95" s="39"/>
      <c r="E95" s="174"/>
      <c r="F95" s="174"/>
      <c r="G95" s="38"/>
      <c r="V95" s="38"/>
      <c r="W95" s="38"/>
      <c r="X95" s="38"/>
    </row>
    <row r="96" spans="1:24" x14ac:dyDescent="0.25">
      <c r="A96" s="37">
        <v>37987</v>
      </c>
      <c r="B96" s="39">
        <v>1255.2735499999999</v>
      </c>
      <c r="C96" s="39">
        <v>1271.8855269999999</v>
      </c>
      <c r="D96" s="39"/>
      <c r="E96" s="174"/>
      <c r="F96" s="174"/>
      <c r="G96" s="38"/>
      <c r="V96" s="38"/>
      <c r="W96" s="38"/>
      <c r="X96" s="38"/>
    </row>
    <row r="97" spans="1:24" x14ac:dyDescent="0.25">
      <c r="A97" s="37">
        <v>37988</v>
      </c>
      <c r="B97" s="39">
        <v>1306.7230870000001</v>
      </c>
      <c r="C97" s="39">
        <v>1294.7220789999999</v>
      </c>
      <c r="D97" s="39"/>
      <c r="E97" s="174"/>
      <c r="F97" s="174"/>
      <c r="G97" s="38"/>
      <c r="V97" s="38"/>
      <c r="W97" s="38"/>
      <c r="X97" s="38"/>
    </row>
    <row r="98" spans="1:24" x14ac:dyDescent="0.25">
      <c r="A98" s="37">
        <v>37989</v>
      </c>
      <c r="B98" s="39">
        <v>1284.556405</v>
      </c>
      <c r="C98" s="39">
        <v>1297.563148</v>
      </c>
      <c r="D98" s="39"/>
      <c r="E98" s="174"/>
      <c r="F98" s="174"/>
      <c r="G98" s="38"/>
      <c r="V98" s="38"/>
      <c r="W98" s="38"/>
      <c r="X98" s="38"/>
    </row>
    <row r="99" spans="1:24" x14ac:dyDescent="0.25">
      <c r="A99" s="37">
        <v>37990</v>
      </c>
      <c r="B99" s="39">
        <v>1238.2590760000001</v>
      </c>
      <c r="C99" s="39">
        <v>1289.8689280000001</v>
      </c>
      <c r="D99" s="39"/>
      <c r="E99" s="174"/>
      <c r="F99" s="174"/>
      <c r="G99" s="38"/>
      <c r="V99" s="38"/>
      <c r="W99" s="38"/>
      <c r="X99" s="38"/>
    </row>
    <row r="100" spans="1:24" x14ac:dyDescent="0.25">
      <c r="A100" s="37">
        <v>37991</v>
      </c>
      <c r="B100" s="39">
        <v>1199.5874309999999</v>
      </c>
      <c r="C100" s="39">
        <v>1238.4322380000001</v>
      </c>
      <c r="D100" s="39"/>
      <c r="E100" s="174"/>
      <c r="F100" s="174"/>
      <c r="G100" s="38"/>
      <c r="V100" s="38"/>
      <c r="W100" s="38"/>
      <c r="X100" s="38"/>
    </row>
    <row r="101" spans="1:24" x14ac:dyDescent="0.25">
      <c r="A101" s="37">
        <v>37992</v>
      </c>
      <c r="B101" s="39">
        <v>1205.2112279999999</v>
      </c>
      <c r="C101" s="39">
        <v>1151.577505</v>
      </c>
      <c r="D101" s="39"/>
      <c r="E101" s="174"/>
      <c r="F101" s="174"/>
      <c r="G101" s="38"/>
      <c r="V101" s="38"/>
      <c r="W101" s="38"/>
      <c r="X101" s="38"/>
    </row>
    <row r="102" spans="1:24" x14ac:dyDescent="0.25">
      <c r="A102" s="37">
        <v>37993</v>
      </c>
      <c r="B102" s="39">
        <v>1202.669341</v>
      </c>
      <c r="C102" s="39">
        <v>1077.212955</v>
      </c>
      <c r="D102" s="39"/>
      <c r="E102" s="174"/>
      <c r="F102" s="174"/>
      <c r="G102" s="38"/>
      <c r="V102" s="38"/>
      <c r="W102" s="38"/>
      <c r="X102" s="38"/>
    </row>
    <row r="103" spans="1:24" x14ac:dyDescent="0.25">
      <c r="A103" s="37">
        <v>37994</v>
      </c>
      <c r="B103" s="39">
        <v>1168.144622</v>
      </c>
      <c r="C103" s="39">
        <v>1035.055063</v>
      </c>
      <c r="D103" s="39"/>
      <c r="E103" s="174"/>
      <c r="F103" s="174"/>
      <c r="G103" s="38"/>
      <c r="V103" s="38"/>
      <c r="W103" s="38"/>
      <c r="X103" s="38"/>
    </row>
    <row r="104" spans="1:24" x14ac:dyDescent="0.25">
      <c r="A104" s="37">
        <v>37995</v>
      </c>
      <c r="B104" s="39">
        <v>1074.6994689999999</v>
      </c>
      <c r="C104" s="39">
        <v>998.64769049999995</v>
      </c>
      <c r="D104" s="39"/>
      <c r="E104" s="174"/>
      <c r="F104" s="174"/>
      <c r="G104" s="38"/>
      <c r="V104" s="38"/>
      <c r="W104" s="38"/>
      <c r="X104" s="38"/>
    </row>
    <row r="105" spans="1:24" x14ac:dyDescent="0.25">
      <c r="A105" s="37">
        <v>37996</v>
      </c>
      <c r="B105" s="39">
        <v>1009.370332</v>
      </c>
      <c r="C105" s="39">
        <v>977.20814910000001</v>
      </c>
      <c r="D105" s="39"/>
      <c r="E105" s="174"/>
      <c r="F105" s="174"/>
      <c r="G105" s="38"/>
      <c r="V105" s="38"/>
      <c r="W105" s="38"/>
      <c r="X105" s="38"/>
    </row>
    <row r="106" spans="1:24" x14ac:dyDescent="0.25">
      <c r="A106" s="37">
        <v>37997</v>
      </c>
      <c r="B106" s="39">
        <v>915.11331150000001</v>
      </c>
      <c r="C106" s="39">
        <v>933.80813820000003</v>
      </c>
      <c r="D106" s="39"/>
      <c r="E106" s="174"/>
      <c r="F106" s="174"/>
      <c r="G106" s="38"/>
      <c r="V106" s="38"/>
      <c r="W106" s="38"/>
      <c r="X106" s="38"/>
    </row>
    <row r="107" spans="1:24" x14ac:dyDescent="0.25">
      <c r="A107" s="37">
        <v>37998</v>
      </c>
      <c r="B107" s="39">
        <v>836.31569209999998</v>
      </c>
      <c r="C107" s="39">
        <v>920.87605989999997</v>
      </c>
      <c r="D107" s="39"/>
      <c r="E107" s="174"/>
      <c r="F107" s="174"/>
      <c r="G107" s="38"/>
      <c r="V107" s="38"/>
      <c r="W107" s="38"/>
      <c r="X107" s="38"/>
    </row>
    <row r="108" spans="1:24" x14ac:dyDescent="0.25">
      <c r="A108" s="37">
        <v>37999</v>
      </c>
      <c r="B108" s="39">
        <v>795.42968440000004</v>
      </c>
      <c r="C108" s="39">
        <v>926.69084180000004</v>
      </c>
      <c r="D108" s="39"/>
      <c r="E108" s="174"/>
      <c r="F108" s="174"/>
      <c r="G108" s="38"/>
      <c r="V108" s="38"/>
      <c r="W108" s="38"/>
      <c r="X108" s="38"/>
    </row>
    <row r="109" spans="1:24" x14ac:dyDescent="0.25">
      <c r="A109" s="37">
        <v>38000</v>
      </c>
      <c r="B109" s="39">
        <v>769.5523958</v>
      </c>
      <c r="C109" s="39">
        <v>919.41503369999998</v>
      </c>
      <c r="D109" s="39"/>
      <c r="E109" s="174"/>
      <c r="F109" s="174"/>
      <c r="G109" s="38"/>
      <c r="V109" s="38"/>
      <c r="W109" s="38"/>
      <c r="X109" s="38"/>
    </row>
    <row r="110" spans="1:24" x14ac:dyDescent="0.25">
      <c r="A110" s="37">
        <v>38001</v>
      </c>
      <c r="B110" s="39">
        <v>744.12550250000004</v>
      </c>
      <c r="C110" s="39">
        <v>893.76660030000005</v>
      </c>
      <c r="D110" s="39"/>
      <c r="E110" s="174"/>
      <c r="F110" s="174"/>
      <c r="G110" s="38"/>
      <c r="V110" s="38"/>
      <c r="W110" s="38"/>
      <c r="X110" s="38"/>
    </row>
    <row r="111" spans="1:24" x14ac:dyDescent="0.25">
      <c r="A111" s="37">
        <v>38002</v>
      </c>
      <c r="B111" s="39">
        <v>727.03548599999999</v>
      </c>
      <c r="C111" s="39">
        <v>886.47944910000001</v>
      </c>
      <c r="D111" s="39"/>
      <c r="E111" s="174"/>
      <c r="F111" s="174"/>
      <c r="G111" s="38"/>
      <c r="V111" s="38"/>
      <c r="W111" s="38"/>
      <c r="X111" s="38"/>
    </row>
    <row r="112" spans="1:24" x14ac:dyDescent="0.25">
      <c r="A112" s="37">
        <v>38003</v>
      </c>
      <c r="B112" s="39">
        <v>700.60507070000006</v>
      </c>
      <c r="C112" s="39">
        <v>878.8851823</v>
      </c>
      <c r="D112" s="39"/>
      <c r="E112" s="174"/>
      <c r="F112" s="174"/>
      <c r="G112" s="38"/>
      <c r="V112" s="38"/>
      <c r="W112" s="38"/>
      <c r="X112" s="38"/>
    </row>
    <row r="113" spans="1:24" x14ac:dyDescent="0.25">
      <c r="A113" s="37">
        <v>38004</v>
      </c>
      <c r="B113" s="39">
        <v>657.02734250000003</v>
      </c>
      <c r="C113" s="39">
        <v>880.29765380000003</v>
      </c>
      <c r="D113" s="39"/>
      <c r="E113" s="174"/>
      <c r="F113" s="174"/>
      <c r="G113" s="38"/>
      <c r="V113" s="38"/>
      <c r="W113" s="38"/>
      <c r="X113" s="38"/>
    </row>
    <row r="114" spans="1:24" x14ac:dyDescent="0.25">
      <c r="A114" s="37">
        <v>38005</v>
      </c>
      <c r="B114" s="39">
        <v>625.5275345</v>
      </c>
      <c r="C114" s="39">
        <v>881.81539580000003</v>
      </c>
      <c r="D114" s="39"/>
      <c r="E114" s="174"/>
      <c r="F114" s="174"/>
      <c r="G114" s="38"/>
      <c r="V114" s="38"/>
      <c r="W114" s="38"/>
      <c r="X114" s="38"/>
    </row>
    <row r="115" spans="1:24" x14ac:dyDescent="0.25">
      <c r="A115" s="37">
        <v>38006</v>
      </c>
      <c r="B115" s="39">
        <v>565.69996040000001</v>
      </c>
      <c r="C115" s="39">
        <v>884.68498109999996</v>
      </c>
      <c r="D115" s="39"/>
      <c r="E115" s="174"/>
      <c r="F115" s="174"/>
      <c r="G115" s="38"/>
      <c r="V115" s="38"/>
      <c r="W115" s="38"/>
      <c r="X115" s="38"/>
    </row>
    <row r="116" spans="1:24" x14ac:dyDescent="0.25">
      <c r="A116" s="37">
        <v>38007</v>
      </c>
      <c r="B116" s="39">
        <v>511.6617056</v>
      </c>
      <c r="C116" s="39">
        <v>897.77441090000002</v>
      </c>
      <c r="D116" s="39"/>
      <c r="E116" s="174"/>
      <c r="F116" s="174"/>
      <c r="G116" s="38"/>
      <c r="V116" s="38"/>
      <c r="W116" s="38"/>
      <c r="X116" s="38"/>
    </row>
    <row r="117" spans="1:24" x14ac:dyDescent="0.25">
      <c r="A117" s="37">
        <v>38008</v>
      </c>
      <c r="B117" s="39">
        <v>474.53228480000001</v>
      </c>
      <c r="C117" s="39">
        <v>913.75625779999996</v>
      </c>
      <c r="D117" s="39"/>
      <c r="E117" s="174"/>
      <c r="F117" s="174"/>
      <c r="G117" s="38"/>
      <c r="V117" s="38"/>
      <c r="W117" s="38"/>
      <c r="X117" s="38"/>
    </row>
    <row r="118" spans="1:24" x14ac:dyDescent="0.25">
      <c r="A118" s="37">
        <v>38009</v>
      </c>
      <c r="B118" s="39">
        <v>431.5627255</v>
      </c>
      <c r="C118" s="39">
        <v>927.94348079999997</v>
      </c>
      <c r="D118" s="39"/>
      <c r="E118" s="174"/>
      <c r="F118" s="174"/>
      <c r="G118" s="38"/>
      <c r="V118" s="38"/>
      <c r="W118" s="38"/>
      <c r="X118" s="38"/>
    </row>
    <row r="119" spans="1:24" x14ac:dyDescent="0.25">
      <c r="A119" s="37">
        <v>38010</v>
      </c>
      <c r="B119" s="39">
        <v>422.43578559999997</v>
      </c>
      <c r="C119" s="39">
        <v>949.21426140000005</v>
      </c>
      <c r="D119" s="39"/>
      <c r="E119" s="174"/>
      <c r="F119" s="174"/>
      <c r="G119" s="38"/>
      <c r="V119" s="38"/>
      <c r="W119" s="38"/>
      <c r="X119" s="38"/>
    </row>
    <row r="120" spans="1:24" x14ac:dyDescent="0.25">
      <c r="A120" s="37">
        <v>38011</v>
      </c>
      <c r="B120" s="39">
        <v>437.48057010000002</v>
      </c>
      <c r="C120" s="39">
        <v>977.28100970000003</v>
      </c>
      <c r="D120" s="39"/>
      <c r="E120" s="174"/>
      <c r="F120" s="174"/>
      <c r="G120" s="38"/>
      <c r="V120" s="38"/>
      <c r="W120" s="38"/>
      <c r="X120" s="38"/>
    </row>
    <row r="121" spans="1:24" x14ac:dyDescent="0.25">
      <c r="A121" s="37">
        <v>38012</v>
      </c>
      <c r="B121" s="39">
        <v>441.57196349999998</v>
      </c>
      <c r="C121" s="39">
        <v>976.81922399999996</v>
      </c>
      <c r="D121" s="39"/>
      <c r="E121" s="174"/>
      <c r="F121" s="174"/>
      <c r="G121" s="38"/>
      <c r="V121" s="38"/>
      <c r="W121" s="38"/>
      <c r="X121" s="38"/>
    </row>
    <row r="122" spans="1:24" x14ac:dyDescent="0.25">
      <c r="A122" s="37">
        <v>38013</v>
      </c>
      <c r="B122" s="39">
        <v>481.8315169</v>
      </c>
      <c r="C122" s="39">
        <v>950.86520810000002</v>
      </c>
      <c r="D122" s="39"/>
      <c r="E122" s="174"/>
      <c r="F122" s="174"/>
      <c r="G122" s="38"/>
      <c r="V122" s="38"/>
      <c r="W122" s="38"/>
      <c r="X122" s="38"/>
    </row>
    <row r="123" spans="1:24" x14ac:dyDescent="0.25">
      <c r="A123" s="37">
        <v>38014</v>
      </c>
      <c r="B123" s="39">
        <v>486.36105950000001</v>
      </c>
      <c r="C123" s="39">
        <v>925.29400999999996</v>
      </c>
      <c r="D123" s="39"/>
      <c r="E123" s="174"/>
      <c r="F123" s="174"/>
      <c r="G123" s="38"/>
      <c r="V123" s="38"/>
      <c r="W123" s="38"/>
      <c r="X123" s="38"/>
    </row>
    <row r="124" spans="1:24" x14ac:dyDescent="0.25">
      <c r="A124" s="37">
        <v>38015</v>
      </c>
      <c r="B124" s="39">
        <v>485.54061359999997</v>
      </c>
      <c r="C124" s="39">
        <v>881.71811309999998</v>
      </c>
      <c r="D124" s="39"/>
      <c r="E124" s="174"/>
      <c r="F124" s="174"/>
      <c r="G124" s="38"/>
      <c r="V124" s="38"/>
      <c r="W124" s="38"/>
      <c r="X124" s="38"/>
    </row>
    <row r="125" spans="1:24" x14ac:dyDescent="0.25">
      <c r="A125" s="37">
        <v>38016</v>
      </c>
      <c r="B125" s="39">
        <v>478.52036559999999</v>
      </c>
      <c r="C125" s="39">
        <v>845.56556479999995</v>
      </c>
      <c r="D125" s="39"/>
      <c r="E125" s="174"/>
      <c r="F125" s="174"/>
      <c r="G125" s="38"/>
      <c r="V125" s="38"/>
      <c r="W125" s="38"/>
      <c r="X125" s="38"/>
    </row>
    <row r="126" spans="1:24" x14ac:dyDescent="0.25">
      <c r="A126" s="37">
        <v>38017</v>
      </c>
      <c r="B126" s="39">
        <v>467.19114150000001</v>
      </c>
      <c r="C126" s="39">
        <v>828.06655679999994</v>
      </c>
      <c r="D126" s="39"/>
      <c r="E126" s="174"/>
      <c r="F126" s="174"/>
      <c r="G126" s="38"/>
      <c r="V126" s="38"/>
      <c r="W126" s="38"/>
      <c r="X126" s="38"/>
    </row>
    <row r="127" spans="1:24" x14ac:dyDescent="0.25">
      <c r="A127" s="37">
        <v>38018</v>
      </c>
      <c r="B127" s="39">
        <v>445.53320609999997</v>
      </c>
      <c r="C127" s="39">
        <v>838.94127070000002</v>
      </c>
      <c r="D127" s="39"/>
      <c r="E127" s="174"/>
      <c r="F127" s="174"/>
      <c r="G127" s="38"/>
      <c r="V127" s="38"/>
      <c r="W127" s="38"/>
      <c r="X127" s="38"/>
    </row>
    <row r="128" spans="1:24" x14ac:dyDescent="0.25">
      <c r="A128" s="37">
        <v>38019</v>
      </c>
      <c r="B128" s="39">
        <v>460.02708990000002</v>
      </c>
      <c r="C128" s="39">
        <v>849.88335949999998</v>
      </c>
      <c r="D128" s="39"/>
      <c r="E128" s="174"/>
      <c r="F128" s="174"/>
      <c r="G128" s="38"/>
      <c r="V128" s="38"/>
      <c r="W128" s="38"/>
      <c r="X128" s="38"/>
    </row>
    <row r="129" spans="1:24" x14ac:dyDescent="0.25">
      <c r="A129" s="37">
        <v>38020</v>
      </c>
      <c r="B129" s="39">
        <v>470.15781609999999</v>
      </c>
      <c r="C129" s="39">
        <v>864.73711189999995</v>
      </c>
      <c r="D129" s="39"/>
      <c r="E129" s="174"/>
      <c r="F129" s="174"/>
      <c r="G129" s="38"/>
      <c r="V129" s="38"/>
      <c r="W129" s="38"/>
      <c r="X129" s="38"/>
    </row>
    <row r="130" spans="1:24" x14ac:dyDescent="0.25">
      <c r="A130" s="37">
        <v>38021</v>
      </c>
      <c r="B130" s="39">
        <v>492.63673720000003</v>
      </c>
      <c r="C130" s="39">
        <v>833.21663100000001</v>
      </c>
      <c r="D130" s="39"/>
      <c r="E130" s="174"/>
      <c r="F130" s="174"/>
      <c r="G130" s="38"/>
      <c r="V130" s="38"/>
      <c r="W130" s="38"/>
      <c r="X130" s="38"/>
    </row>
    <row r="131" spans="1:24" x14ac:dyDescent="0.25">
      <c r="A131" s="37">
        <v>38022</v>
      </c>
      <c r="B131" s="39">
        <v>518.78851450000002</v>
      </c>
      <c r="C131" s="39">
        <v>808.85735339999997</v>
      </c>
      <c r="D131" s="39"/>
      <c r="E131" s="174"/>
      <c r="F131" s="174"/>
      <c r="G131" s="38"/>
      <c r="V131" s="38"/>
      <c r="W131" s="38"/>
      <c r="X131" s="38"/>
    </row>
    <row r="132" spans="1:24" x14ac:dyDescent="0.25">
      <c r="A132" s="37">
        <v>38023</v>
      </c>
      <c r="B132" s="39">
        <v>517.20500790000006</v>
      </c>
      <c r="C132" s="39">
        <v>786.84709569999995</v>
      </c>
      <c r="D132" s="39"/>
      <c r="E132" s="174"/>
      <c r="F132" s="174"/>
      <c r="G132" s="38"/>
      <c r="V132" s="38"/>
      <c r="W132" s="38"/>
      <c r="X132" s="38"/>
    </row>
    <row r="133" spans="1:24" x14ac:dyDescent="0.25">
      <c r="A133" s="37">
        <v>38024</v>
      </c>
      <c r="B133" s="39">
        <v>514.34590060000005</v>
      </c>
      <c r="C133" s="39">
        <v>752.9162288</v>
      </c>
      <c r="D133" s="39"/>
      <c r="E133" s="174"/>
      <c r="F133" s="174"/>
      <c r="G133" s="38"/>
      <c r="V133" s="38"/>
      <c r="W133" s="38"/>
      <c r="X133" s="38"/>
    </row>
    <row r="134" spans="1:24" x14ac:dyDescent="0.25">
      <c r="A134" s="37">
        <v>38025</v>
      </c>
      <c r="B134" s="39">
        <v>526.96765140000002</v>
      </c>
      <c r="C134" s="39">
        <v>759.20431659999997</v>
      </c>
      <c r="D134" s="39"/>
      <c r="E134" s="174"/>
      <c r="F134" s="174"/>
      <c r="G134" s="38"/>
      <c r="V134" s="38"/>
      <c r="W134" s="38"/>
      <c r="X134" s="38"/>
    </row>
    <row r="135" spans="1:24" x14ac:dyDescent="0.25">
      <c r="A135" s="37">
        <v>38026</v>
      </c>
      <c r="B135" s="39">
        <v>516.01379480000003</v>
      </c>
      <c r="C135" s="39">
        <v>768.84727750000002</v>
      </c>
      <c r="D135" s="39"/>
      <c r="E135" s="174"/>
      <c r="F135" s="174"/>
      <c r="G135" s="38"/>
      <c r="V135" s="38"/>
      <c r="W135" s="38"/>
      <c r="X135" s="38"/>
    </row>
    <row r="136" spans="1:24" x14ac:dyDescent="0.25">
      <c r="A136" s="37">
        <v>38027</v>
      </c>
      <c r="B136" s="39">
        <v>535.90033330000006</v>
      </c>
      <c r="C136" s="39">
        <v>742.24479529999996</v>
      </c>
      <c r="D136" s="39"/>
      <c r="E136" s="174"/>
      <c r="F136" s="174"/>
      <c r="G136" s="38"/>
      <c r="V136" s="38"/>
      <c r="W136" s="38"/>
      <c r="X136" s="38"/>
    </row>
    <row r="137" spans="1:24" x14ac:dyDescent="0.25">
      <c r="A137" s="37">
        <v>38028</v>
      </c>
      <c r="B137" s="39">
        <v>526.8480495</v>
      </c>
      <c r="C137" s="39">
        <v>725.66312979999998</v>
      </c>
      <c r="D137" s="39"/>
      <c r="E137" s="174"/>
      <c r="F137" s="174"/>
      <c r="G137" s="38"/>
      <c r="V137" s="38"/>
      <c r="W137" s="38"/>
      <c r="X137" s="38"/>
    </row>
    <row r="138" spans="1:24" x14ac:dyDescent="0.25">
      <c r="A138" s="37">
        <v>38029</v>
      </c>
      <c r="B138" s="39">
        <v>505.8367523</v>
      </c>
      <c r="C138" s="39">
        <v>713.2718509</v>
      </c>
      <c r="D138" s="39"/>
      <c r="E138" s="174"/>
      <c r="F138" s="174"/>
      <c r="G138" s="38"/>
      <c r="V138" s="38"/>
      <c r="W138" s="38"/>
      <c r="X138" s="38"/>
    </row>
    <row r="139" spans="1:24" x14ac:dyDescent="0.25">
      <c r="A139" s="37">
        <v>38030</v>
      </c>
      <c r="B139" s="39">
        <v>482.04611849999998</v>
      </c>
      <c r="C139" s="39">
        <v>701.96780779999995</v>
      </c>
      <c r="D139" s="39"/>
      <c r="E139" s="174"/>
      <c r="F139" s="174"/>
      <c r="G139" s="38"/>
      <c r="V139" s="38"/>
      <c r="W139" s="38"/>
      <c r="X139" s="38"/>
    </row>
    <row r="140" spans="1:24" x14ac:dyDescent="0.25">
      <c r="A140" s="37">
        <v>38031</v>
      </c>
      <c r="B140" s="39">
        <v>429.04526850000002</v>
      </c>
      <c r="C140" s="39">
        <v>644.03606850000006</v>
      </c>
      <c r="D140" s="39"/>
      <c r="E140" s="174"/>
      <c r="F140" s="174"/>
      <c r="G140" s="38"/>
      <c r="V140" s="38"/>
      <c r="W140" s="38"/>
      <c r="X140" s="38"/>
    </row>
    <row r="141" spans="1:24" x14ac:dyDescent="0.25">
      <c r="A141" s="37">
        <v>38032</v>
      </c>
      <c r="B141" s="39">
        <v>385.90177069999999</v>
      </c>
      <c r="C141" s="39">
        <v>602.92299160000005</v>
      </c>
      <c r="D141" s="39"/>
      <c r="E141" s="174"/>
      <c r="F141" s="174"/>
      <c r="G141" s="38"/>
      <c r="V141" s="38"/>
      <c r="W141" s="38"/>
      <c r="X141" s="38"/>
    </row>
    <row r="142" spans="1:24" x14ac:dyDescent="0.25">
      <c r="A142" s="37">
        <v>38033</v>
      </c>
      <c r="B142" s="39">
        <v>354.57880849999998</v>
      </c>
      <c r="C142" s="39">
        <v>599.6383525</v>
      </c>
      <c r="D142" s="39"/>
      <c r="E142" s="174"/>
      <c r="F142" s="174"/>
      <c r="G142" s="38"/>
      <c r="V142" s="38"/>
      <c r="W142" s="38"/>
      <c r="X142" s="38"/>
    </row>
    <row r="143" spans="1:24" x14ac:dyDescent="0.25">
      <c r="A143" s="37">
        <v>38034</v>
      </c>
      <c r="B143" s="39">
        <v>345.76945979999999</v>
      </c>
      <c r="C143" s="39">
        <v>575.38078780000001</v>
      </c>
      <c r="D143" s="39"/>
      <c r="E143" s="174"/>
      <c r="F143" s="174"/>
      <c r="G143" s="38"/>
      <c r="V143" s="38"/>
      <c r="W143" s="38"/>
      <c r="X143" s="38"/>
    </row>
    <row r="144" spans="1:24" x14ac:dyDescent="0.25">
      <c r="A144" s="37">
        <v>38035</v>
      </c>
      <c r="B144" s="39">
        <v>289.30399749999998</v>
      </c>
      <c r="C144" s="39">
        <v>502.46002440000001</v>
      </c>
      <c r="D144" s="39"/>
      <c r="E144" s="174"/>
      <c r="F144" s="174"/>
      <c r="G144" s="38"/>
      <c r="V144" s="38"/>
      <c r="W144" s="38"/>
      <c r="X144" s="38"/>
    </row>
    <row r="145" spans="1:24" x14ac:dyDescent="0.25">
      <c r="A145" s="37">
        <v>38036</v>
      </c>
      <c r="B145" s="39">
        <v>266.63662249999999</v>
      </c>
      <c r="C145" s="39">
        <v>463.85978089999998</v>
      </c>
      <c r="D145" s="39"/>
      <c r="E145" s="174"/>
      <c r="F145" s="174"/>
      <c r="G145" s="38"/>
      <c r="V145" s="38"/>
      <c r="W145" s="38"/>
      <c r="X145" s="38"/>
    </row>
    <row r="146" spans="1:24" x14ac:dyDescent="0.25">
      <c r="A146" s="37">
        <v>38037</v>
      </c>
      <c r="B146" s="39">
        <v>235.125303</v>
      </c>
      <c r="C146" s="39">
        <v>409.09602530000001</v>
      </c>
      <c r="D146" s="39"/>
      <c r="E146" s="174"/>
      <c r="F146" s="174"/>
      <c r="G146" s="38"/>
      <c r="V146" s="38"/>
      <c r="W146" s="38"/>
      <c r="X146" s="38"/>
    </row>
    <row r="147" spans="1:24" x14ac:dyDescent="0.25">
      <c r="A147" s="37">
        <v>38038</v>
      </c>
      <c r="B147" s="39">
        <v>262.51789459999998</v>
      </c>
      <c r="C147" s="39">
        <v>393.92061960000001</v>
      </c>
      <c r="D147" s="39"/>
      <c r="E147" s="174"/>
      <c r="F147" s="174"/>
      <c r="G147" s="38"/>
      <c r="V147" s="38"/>
      <c r="W147" s="38"/>
      <c r="X147" s="38"/>
    </row>
    <row r="148" spans="1:24" x14ac:dyDescent="0.25">
      <c r="A148" s="37">
        <v>38039</v>
      </c>
      <c r="B148" s="39">
        <v>326.57996839999998</v>
      </c>
      <c r="C148" s="39">
        <v>410.5207029</v>
      </c>
      <c r="D148" s="39"/>
      <c r="E148" s="174"/>
      <c r="F148" s="174"/>
      <c r="G148" s="38"/>
      <c r="V148" s="38"/>
      <c r="W148" s="38"/>
      <c r="X148" s="38"/>
    </row>
    <row r="149" spans="1:24" x14ac:dyDescent="0.25">
      <c r="A149" s="37">
        <v>38040</v>
      </c>
      <c r="B149" s="39">
        <v>373.31018940000001</v>
      </c>
      <c r="C149" s="39">
        <v>445.6797421</v>
      </c>
      <c r="D149" s="39"/>
      <c r="E149" s="174"/>
      <c r="F149" s="174"/>
      <c r="G149" s="38"/>
      <c r="V149" s="38"/>
      <c r="W149" s="38"/>
      <c r="X149" s="38"/>
    </row>
    <row r="150" spans="1:24" x14ac:dyDescent="0.25">
      <c r="A150" s="37">
        <v>38041</v>
      </c>
      <c r="B150" s="39">
        <v>415.70122329999998</v>
      </c>
      <c r="C150" s="39">
        <v>453.92616570000001</v>
      </c>
      <c r="D150" s="39"/>
      <c r="E150" s="174"/>
      <c r="F150" s="174"/>
      <c r="G150" s="38"/>
      <c r="V150" s="38"/>
      <c r="W150" s="38"/>
      <c r="X150" s="38"/>
    </row>
    <row r="151" spans="1:24" x14ac:dyDescent="0.25">
      <c r="A151" s="37">
        <v>38042</v>
      </c>
      <c r="B151" s="39">
        <v>476.74919069999999</v>
      </c>
      <c r="C151" s="39">
        <v>470.58036870000001</v>
      </c>
      <c r="D151" s="39"/>
      <c r="E151" s="174"/>
      <c r="F151" s="174"/>
      <c r="G151" s="38"/>
      <c r="V151" s="38"/>
      <c r="W151" s="38"/>
      <c r="X151" s="38"/>
    </row>
    <row r="152" spans="1:24" x14ac:dyDescent="0.25">
      <c r="A152" s="37">
        <v>38043</v>
      </c>
      <c r="B152" s="39">
        <v>484.2371526</v>
      </c>
      <c r="C152" s="39">
        <v>508.80715079999999</v>
      </c>
      <c r="D152" s="39"/>
      <c r="E152" s="174"/>
      <c r="F152" s="174"/>
      <c r="G152" s="38"/>
      <c r="V152" s="38"/>
      <c r="W152" s="38"/>
      <c r="X152" s="38"/>
    </row>
    <row r="153" spans="1:24" x14ac:dyDescent="0.25">
      <c r="A153" s="37">
        <v>38044</v>
      </c>
      <c r="B153" s="39">
        <v>465.4411455</v>
      </c>
      <c r="C153" s="39">
        <v>553.5522704</v>
      </c>
      <c r="D153" s="39"/>
      <c r="E153" s="174"/>
      <c r="F153" s="174"/>
      <c r="G153" s="38"/>
      <c r="V153" s="38"/>
      <c r="W153" s="38"/>
      <c r="X153" s="38"/>
    </row>
    <row r="154" spans="1:24" x14ac:dyDescent="0.25">
      <c r="A154" s="37">
        <v>38045</v>
      </c>
      <c r="B154" s="39">
        <v>435.27472749999998</v>
      </c>
      <c r="C154" s="39">
        <v>558.03620220000005</v>
      </c>
      <c r="D154" s="39"/>
      <c r="E154" s="174"/>
      <c r="F154" s="174"/>
      <c r="G154" s="38"/>
      <c r="V154" s="38"/>
      <c r="W154" s="38"/>
      <c r="X154" s="38"/>
    </row>
    <row r="155" spans="1:24" x14ac:dyDescent="0.25">
      <c r="A155" s="37">
        <v>38047</v>
      </c>
      <c r="B155" s="39">
        <v>408.69361450000002</v>
      </c>
      <c r="C155" s="39">
        <v>561.88829420000002</v>
      </c>
      <c r="D155" s="39"/>
      <c r="E155" s="174"/>
      <c r="F155" s="174"/>
      <c r="G155" s="38"/>
      <c r="V155" s="38"/>
      <c r="W155" s="38"/>
      <c r="X155" s="38"/>
    </row>
    <row r="156" spans="1:24" x14ac:dyDescent="0.25">
      <c r="A156" s="37">
        <v>38048</v>
      </c>
      <c r="B156" s="39">
        <v>388.87368170000002</v>
      </c>
      <c r="C156" s="39">
        <v>574.17637079999997</v>
      </c>
      <c r="D156" s="39"/>
      <c r="E156" s="174"/>
      <c r="F156" s="174"/>
      <c r="G156" s="38"/>
      <c r="V156" s="38"/>
      <c r="W156" s="38"/>
      <c r="X156" s="38"/>
    </row>
    <row r="157" spans="1:24" x14ac:dyDescent="0.25">
      <c r="A157" s="37">
        <v>38049</v>
      </c>
      <c r="B157" s="39">
        <v>383.63306349999999</v>
      </c>
      <c r="C157" s="39">
        <v>587.62592540000003</v>
      </c>
      <c r="D157" s="39"/>
      <c r="E157" s="174"/>
      <c r="F157" s="174"/>
      <c r="G157" s="38"/>
      <c r="V157" s="38"/>
      <c r="W157" s="38"/>
      <c r="X157" s="38"/>
    </row>
    <row r="158" spans="1:24" x14ac:dyDescent="0.25">
      <c r="A158" s="37">
        <v>38050</v>
      </c>
      <c r="B158" s="39">
        <v>363.847216</v>
      </c>
      <c r="C158" s="39">
        <v>591.22458700000004</v>
      </c>
      <c r="D158" s="39"/>
      <c r="E158" s="174"/>
      <c r="F158" s="174"/>
      <c r="G158" s="38"/>
      <c r="V158" s="38"/>
      <c r="W158" s="38"/>
      <c r="X158" s="38"/>
    </row>
    <row r="159" spans="1:24" x14ac:dyDescent="0.25">
      <c r="A159" s="37">
        <v>38051</v>
      </c>
      <c r="B159" s="39">
        <v>367.39872170000001</v>
      </c>
      <c r="C159" s="39">
        <v>612.79793659999996</v>
      </c>
      <c r="D159" s="39"/>
      <c r="E159" s="174"/>
      <c r="F159" s="174"/>
      <c r="G159" s="38"/>
      <c r="V159" s="38"/>
      <c r="W159" s="38"/>
      <c r="X159" s="38"/>
    </row>
    <row r="160" spans="1:24" x14ac:dyDescent="0.25">
      <c r="A160" s="37">
        <v>38052</v>
      </c>
      <c r="B160" s="39">
        <v>386.93906700000002</v>
      </c>
      <c r="C160" s="39">
        <v>646.32824579999999</v>
      </c>
      <c r="D160" s="39"/>
      <c r="E160" s="174"/>
      <c r="F160" s="174"/>
      <c r="G160" s="38"/>
      <c r="V160" s="38"/>
      <c r="W160" s="38"/>
      <c r="X160" s="38"/>
    </row>
    <row r="161" spans="1:24" x14ac:dyDescent="0.25">
      <c r="A161" s="37">
        <v>38053</v>
      </c>
      <c r="B161" s="39">
        <v>421.5909418</v>
      </c>
      <c r="C161" s="39">
        <v>636.34649549999995</v>
      </c>
      <c r="D161" s="39"/>
      <c r="E161" s="174"/>
      <c r="F161" s="174"/>
      <c r="G161" s="38"/>
      <c r="V161" s="38"/>
      <c r="W161" s="38"/>
      <c r="X161" s="38"/>
    </row>
    <row r="162" spans="1:24" x14ac:dyDescent="0.25">
      <c r="A162" s="37">
        <v>38054</v>
      </c>
      <c r="B162" s="39">
        <v>465.02192480000002</v>
      </c>
      <c r="C162" s="39">
        <v>659.41478129999996</v>
      </c>
      <c r="D162" s="39"/>
      <c r="E162" s="174"/>
      <c r="F162" s="174"/>
      <c r="G162" s="38"/>
      <c r="V162" s="38"/>
      <c r="W162" s="38"/>
      <c r="X162" s="38"/>
    </row>
    <row r="163" spans="1:24" x14ac:dyDescent="0.25">
      <c r="A163" s="37">
        <v>38055</v>
      </c>
      <c r="B163" s="39">
        <v>524.78703489999998</v>
      </c>
      <c r="C163" s="39">
        <v>682.77212039999995</v>
      </c>
      <c r="D163" s="39"/>
      <c r="E163" s="174"/>
      <c r="F163" s="174"/>
      <c r="G163" s="38"/>
      <c r="V163" s="38"/>
      <c r="W163" s="38"/>
      <c r="X163" s="38"/>
    </row>
    <row r="164" spans="1:24" x14ac:dyDescent="0.25">
      <c r="A164" s="37">
        <v>38056</v>
      </c>
      <c r="B164" s="39">
        <v>565.15876630000002</v>
      </c>
      <c r="C164" s="39">
        <v>680.21807850000005</v>
      </c>
      <c r="D164" s="39"/>
      <c r="E164" s="174"/>
      <c r="F164" s="174"/>
      <c r="G164" s="38"/>
      <c r="V164" s="38"/>
      <c r="W164" s="38"/>
      <c r="X164" s="38"/>
    </row>
    <row r="165" spans="1:24" x14ac:dyDescent="0.25">
      <c r="A165" s="37">
        <v>38057</v>
      </c>
      <c r="B165" s="39">
        <v>577.17636449999998</v>
      </c>
      <c r="C165" s="39">
        <v>703.86302049999995</v>
      </c>
      <c r="D165" s="39"/>
      <c r="E165" s="174"/>
      <c r="F165" s="174"/>
      <c r="G165" s="38"/>
      <c r="V165" s="38"/>
      <c r="W165" s="38"/>
      <c r="X165" s="38"/>
    </row>
    <row r="166" spans="1:24" x14ac:dyDescent="0.25">
      <c r="A166" s="37">
        <v>38058</v>
      </c>
      <c r="B166" s="39">
        <v>563.51422300000002</v>
      </c>
      <c r="C166" s="39">
        <v>733.0706788</v>
      </c>
      <c r="D166" s="39"/>
      <c r="E166" s="174"/>
      <c r="F166" s="174"/>
      <c r="G166" s="38"/>
      <c r="V166" s="38"/>
      <c r="W166" s="38"/>
      <c r="X166" s="38"/>
    </row>
    <row r="167" spans="1:24" x14ac:dyDescent="0.25">
      <c r="A167" s="37">
        <v>38059</v>
      </c>
      <c r="B167" s="39">
        <v>526.93173590000004</v>
      </c>
      <c r="C167" s="39">
        <v>754.00799400000005</v>
      </c>
      <c r="D167" s="39"/>
      <c r="E167" s="174"/>
      <c r="F167" s="174"/>
      <c r="G167" s="38"/>
      <c r="V167" s="38"/>
      <c r="W167" s="38"/>
      <c r="X167" s="38"/>
    </row>
    <row r="168" spans="1:24" x14ac:dyDescent="0.25">
      <c r="A168" s="37">
        <v>38060</v>
      </c>
      <c r="B168" s="39">
        <v>480.3297905</v>
      </c>
      <c r="C168" s="39">
        <v>757.68286030000002</v>
      </c>
      <c r="D168" s="39"/>
      <c r="E168" s="174"/>
      <c r="F168" s="174"/>
      <c r="G168" s="38"/>
      <c r="V168" s="38"/>
      <c r="W168" s="38"/>
      <c r="X168" s="38"/>
    </row>
    <row r="169" spans="1:24" x14ac:dyDescent="0.25">
      <c r="A169" s="37">
        <v>38061</v>
      </c>
      <c r="B169" s="39">
        <v>445.64955629999997</v>
      </c>
      <c r="C169" s="39">
        <v>761.67424449999999</v>
      </c>
      <c r="D169" s="39"/>
      <c r="E169" s="174"/>
      <c r="F169" s="174"/>
      <c r="G169" s="38"/>
      <c r="V169" s="38"/>
      <c r="W169" s="38"/>
      <c r="X169" s="38"/>
    </row>
    <row r="170" spans="1:24" x14ac:dyDescent="0.25">
      <c r="A170" s="37">
        <v>38062</v>
      </c>
      <c r="B170" s="39">
        <v>429.05104460000001</v>
      </c>
      <c r="C170" s="39">
        <v>786.36623959999997</v>
      </c>
      <c r="D170" s="39"/>
      <c r="E170" s="174"/>
      <c r="F170" s="174"/>
      <c r="G170" s="38"/>
      <c r="V170" s="38"/>
      <c r="W170" s="38"/>
      <c r="X170" s="38"/>
    </row>
    <row r="171" spans="1:24" x14ac:dyDescent="0.25">
      <c r="A171" s="37">
        <v>38063</v>
      </c>
      <c r="B171" s="39">
        <v>418.81383119999998</v>
      </c>
      <c r="C171" s="39">
        <v>794.88118110000005</v>
      </c>
      <c r="D171" s="39"/>
      <c r="E171" s="174"/>
      <c r="F171" s="174"/>
      <c r="G171" s="38"/>
      <c r="V171" s="38"/>
      <c r="W171" s="38"/>
      <c r="X171" s="38"/>
    </row>
    <row r="172" spans="1:24" x14ac:dyDescent="0.25">
      <c r="A172" s="37">
        <v>38064</v>
      </c>
      <c r="B172" s="39">
        <v>404.70564250000001</v>
      </c>
      <c r="C172" s="39">
        <v>823.116218</v>
      </c>
      <c r="D172" s="39"/>
      <c r="E172" s="174"/>
      <c r="F172" s="174"/>
      <c r="G172" s="38"/>
      <c r="V172" s="38"/>
      <c r="W172" s="38"/>
      <c r="X172" s="38"/>
    </row>
    <row r="173" spans="1:24" x14ac:dyDescent="0.25">
      <c r="A173" s="37">
        <v>38065</v>
      </c>
      <c r="B173" s="39">
        <v>398.80626080000002</v>
      </c>
      <c r="C173" s="39">
        <v>841.89145350000001</v>
      </c>
      <c r="D173" s="39"/>
      <c r="E173" s="174"/>
      <c r="F173" s="174"/>
      <c r="G173" s="38"/>
      <c r="V173" s="38"/>
      <c r="W173" s="38"/>
      <c r="X173" s="38"/>
    </row>
    <row r="174" spans="1:24" x14ac:dyDescent="0.25">
      <c r="A174" s="37">
        <v>38066</v>
      </c>
      <c r="B174" s="39">
        <v>386.58906409999997</v>
      </c>
      <c r="C174" s="39">
        <v>835.76739829999997</v>
      </c>
      <c r="D174" s="39"/>
      <c r="E174" s="174"/>
      <c r="F174" s="174"/>
      <c r="G174" s="38"/>
      <c r="V174" s="38"/>
      <c r="W174" s="38"/>
      <c r="X174" s="38"/>
    </row>
    <row r="175" spans="1:24" x14ac:dyDescent="0.25">
      <c r="A175" s="37">
        <v>38067</v>
      </c>
      <c r="B175" s="39">
        <v>420.20956109999997</v>
      </c>
      <c r="C175" s="39">
        <v>817.31192250000004</v>
      </c>
      <c r="D175" s="39"/>
      <c r="E175" s="174"/>
      <c r="F175" s="174"/>
      <c r="G175" s="38"/>
      <c r="V175" s="38"/>
      <c r="W175" s="38"/>
      <c r="X175" s="38"/>
    </row>
    <row r="176" spans="1:24" x14ac:dyDescent="0.25">
      <c r="A176" s="37">
        <v>38068</v>
      </c>
      <c r="B176" s="39">
        <v>484.1127042</v>
      </c>
      <c r="C176" s="39">
        <v>831.8963943</v>
      </c>
      <c r="D176" s="39"/>
      <c r="E176" s="174"/>
      <c r="F176" s="174"/>
      <c r="G176" s="38"/>
      <c r="V176" s="38"/>
      <c r="W176" s="38"/>
      <c r="X176" s="38"/>
    </row>
    <row r="177" spans="1:24" x14ac:dyDescent="0.25">
      <c r="A177" s="37">
        <v>38069</v>
      </c>
      <c r="B177" s="39">
        <v>534.51684450000005</v>
      </c>
      <c r="C177" s="39">
        <v>840.58201970000005</v>
      </c>
      <c r="D177" s="39"/>
      <c r="E177" s="174"/>
      <c r="F177" s="174"/>
      <c r="G177" s="38"/>
      <c r="V177" s="38"/>
      <c r="W177" s="38"/>
      <c r="X177" s="38"/>
    </row>
    <row r="178" spans="1:24" x14ac:dyDescent="0.25">
      <c r="A178" s="37">
        <v>38070</v>
      </c>
      <c r="B178" s="39">
        <v>559.47097810000002</v>
      </c>
      <c r="C178" s="39">
        <v>836.91566620000003</v>
      </c>
      <c r="D178" s="39"/>
      <c r="E178" s="174"/>
      <c r="F178" s="174"/>
      <c r="G178" s="38"/>
      <c r="V178" s="38"/>
      <c r="W178" s="38"/>
      <c r="X178" s="38"/>
    </row>
    <row r="179" spans="1:24" x14ac:dyDescent="0.25">
      <c r="A179" s="37">
        <v>38071</v>
      </c>
      <c r="B179" s="39">
        <v>562.04998820000003</v>
      </c>
      <c r="C179" s="39">
        <v>852.38102849999996</v>
      </c>
      <c r="D179" s="39"/>
      <c r="E179" s="174"/>
      <c r="F179" s="174"/>
      <c r="G179" s="38"/>
      <c r="V179" s="38"/>
      <c r="W179" s="38"/>
      <c r="X179" s="38"/>
    </row>
    <row r="180" spans="1:24" x14ac:dyDescent="0.25">
      <c r="A180" s="37">
        <v>38072</v>
      </c>
      <c r="B180" s="39">
        <v>564.23075989999995</v>
      </c>
      <c r="C180" s="39">
        <v>862.84583740000005</v>
      </c>
      <c r="D180" s="39"/>
      <c r="E180" s="174"/>
      <c r="F180" s="174"/>
      <c r="G180" s="38"/>
      <c r="V180" s="38"/>
      <c r="W180" s="38"/>
      <c r="X180" s="38"/>
    </row>
    <row r="181" spans="1:24" x14ac:dyDescent="0.25">
      <c r="A181" s="37">
        <v>38073</v>
      </c>
      <c r="B181" s="39">
        <v>586.81651209999995</v>
      </c>
      <c r="C181" s="39">
        <v>824.32371709999995</v>
      </c>
      <c r="D181" s="39"/>
      <c r="E181" s="174"/>
      <c r="F181" s="174"/>
      <c r="G181" s="38"/>
      <c r="V181" s="38"/>
      <c r="W181" s="38"/>
      <c r="X181" s="38"/>
    </row>
    <row r="182" spans="1:24" x14ac:dyDescent="0.25">
      <c r="A182" s="37">
        <v>38074</v>
      </c>
      <c r="B182" s="39">
        <v>623.17334080000001</v>
      </c>
      <c r="C182" s="39">
        <v>817.74678119999999</v>
      </c>
      <c r="D182" s="39"/>
      <c r="E182" s="174"/>
      <c r="F182" s="174"/>
      <c r="G182" s="38"/>
      <c r="V182" s="38"/>
      <c r="W182" s="38"/>
      <c r="X182" s="38"/>
    </row>
    <row r="183" spans="1:24" x14ac:dyDescent="0.25">
      <c r="A183" s="37">
        <v>38075</v>
      </c>
      <c r="B183" s="39">
        <v>658.60883750000005</v>
      </c>
      <c r="C183" s="39">
        <v>860.4146763</v>
      </c>
      <c r="D183" s="39"/>
      <c r="E183" s="174"/>
      <c r="F183" s="174"/>
      <c r="G183" s="38"/>
      <c r="V183" s="38"/>
      <c r="W183" s="38"/>
      <c r="X183" s="38"/>
    </row>
    <row r="184" spans="1:24" x14ac:dyDescent="0.25">
      <c r="A184" s="37">
        <v>38076</v>
      </c>
      <c r="B184" s="39">
        <v>698.01551619999998</v>
      </c>
      <c r="C184" s="39">
        <v>859.32774610000001</v>
      </c>
      <c r="D184" s="39"/>
      <c r="E184" s="174"/>
      <c r="F184" s="174"/>
      <c r="G184" s="38"/>
      <c r="V184" s="38"/>
      <c r="W184" s="38"/>
      <c r="X184" s="38"/>
    </row>
    <row r="185" spans="1:24" x14ac:dyDescent="0.25">
      <c r="A185" s="37">
        <v>38077</v>
      </c>
      <c r="B185" s="39">
        <v>746.7064292</v>
      </c>
      <c r="C185" s="39">
        <v>867.55517380000003</v>
      </c>
      <c r="D185" s="39"/>
      <c r="E185" s="174"/>
      <c r="F185" s="174"/>
      <c r="G185" s="38"/>
      <c r="V185" s="38"/>
      <c r="W185" s="38"/>
      <c r="X185" s="38"/>
    </row>
    <row r="186" spans="1:24" x14ac:dyDescent="0.25">
      <c r="A186" s="37">
        <v>38078</v>
      </c>
      <c r="B186" s="69">
        <v>771.10966150000002</v>
      </c>
      <c r="C186" s="69">
        <v>872.519633</v>
      </c>
      <c r="D186" s="69"/>
      <c r="E186" s="174"/>
      <c r="F186" s="174"/>
    </row>
    <row r="187" spans="1:24" x14ac:dyDescent="0.25">
      <c r="A187" s="37">
        <v>38079</v>
      </c>
      <c r="B187" s="69">
        <v>780.6126964</v>
      </c>
      <c r="C187" s="69">
        <v>830.82645709999997</v>
      </c>
      <c r="D187" s="69"/>
      <c r="E187" s="174"/>
      <c r="F187" s="174"/>
    </row>
    <row r="188" spans="1:24" x14ac:dyDescent="0.25">
      <c r="A188" s="37">
        <v>38080</v>
      </c>
      <c r="B188" s="69">
        <v>790.52194020000002</v>
      </c>
      <c r="C188" s="69">
        <v>807.58253409999998</v>
      </c>
      <c r="D188" s="69"/>
      <c r="E188" s="174"/>
      <c r="F188" s="174"/>
    </row>
    <row r="189" spans="1:24" x14ac:dyDescent="0.25">
      <c r="A189" s="37">
        <v>38081</v>
      </c>
      <c r="B189" s="69">
        <v>765.45763829999999</v>
      </c>
      <c r="C189" s="69">
        <v>810.58488050000005</v>
      </c>
      <c r="D189" s="69"/>
      <c r="E189" s="174"/>
      <c r="F189" s="174"/>
    </row>
    <row r="190" spans="1:24" x14ac:dyDescent="0.25">
      <c r="A190" s="37">
        <v>38082</v>
      </c>
      <c r="B190" s="69">
        <v>781.74651359999996</v>
      </c>
      <c r="C190" s="69">
        <v>815.82789060000005</v>
      </c>
      <c r="D190" s="69"/>
      <c r="E190" s="174"/>
      <c r="F190" s="174"/>
    </row>
    <row r="191" spans="1:24" x14ac:dyDescent="0.25">
      <c r="A191" s="37">
        <v>38083</v>
      </c>
      <c r="B191" s="69">
        <v>823.68576729999995</v>
      </c>
      <c r="C191" s="69">
        <v>825.02755950000005</v>
      </c>
      <c r="D191" s="69"/>
      <c r="E191" s="174"/>
      <c r="F191" s="174"/>
    </row>
    <row r="192" spans="1:24" x14ac:dyDescent="0.25">
      <c r="A192" s="37">
        <v>38084</v>
      </c>
      <c r="B192" s="69">
        <v>827</v>
      </c>
      <c r="C192" s="69">
        <v>834.17025869999998</v>
      </c>
      <c r="D192" s="69"/>
      <c r="E192" s="174"/>
      <c r="F192" s="174"/>
    </row>
    <row r="193" spans="1:6" x14ac:dyDescent="0.25">
      <c r="A193" s="37">
        <v>38085</v>
      </c>
      <c r="B193" s="174">
        <v>786</v>
      </c>
      <c r="C193" s="69">
        <v>851.47703479999996</v>
      </c>
      <c r="D193" s="69"/>
      <c r="E193" s="174"/>
      <c r="F193" s="174"/>
    </row>
    <row r="194" spans="1:6" x14ac:dyDescent="0.25">
      <c r="A194" s="184">
        <v>38086</v>
      </c>
      <c r="B194" s="174">
        <f>AVERAGE(B193,B195)</f>
        <v>726</v>
      </c>
      <c r="C194" s="69">
        <v>861.39109699999995</v>
      </c>
      <c r="D194" s="69"/>
      <c r="E194" s="174"/>
      <c r="F194" s="174"/>
    </row>
    <row r="195" spans="1:6" x14ac:dyDescent="0.25">
      <c r="A195" s="37">
        <v>38087</v>
      </c>
      <c r="B195" s="69">
        <v>666</v>
      </c>
      <c r="C195" s="69">
        <v>863.06620580000003</v>
      </c>
      <c r="D195" s="69"/>
      <c r="E195" s="174"/>
      <c r="F195" s="174"/>
    </row>
    <row r="196" spans="1:6" x14ac:dyDescent="0.25">
      <c r="A196" s="37">
        <v>38088</v>
      </c>
      <c r="B196" s="69">
        <v>659.5383425</v>
      </c>
      <c r="C196" s="69">
        <v>843.35560969999995</v>
      </c>
      <c r="D196" s="69"/>
      <c r="E196" s="174"/>
      <c r="F196" s="174"/>
    </row>
    <row r="197" spans="1:6" x14ac:dyDescent="0.25">
      <c r="A197" s="37">
        <v>38089</v>
      </c>
      <c r="B197" s="69">
        <v>674.49944970000001</v>
      </c>
      <c r="C197" s="69">
        <v>842.04797269999995</v>
      </c>
      <c r="D197" s="69"/>
      <c r="E197" s="174"/>
      <c r="F197" s="174"/>
    </row>
    <row r="198" spans="1:6" x14ac:dyDescent="0.25">
      <c r="A198" s="37">
        <v>38090</v>
      </c>
      <c r="B198" s="69">
        <v>578.54693339999994</v>
      </c>
      <c r="C198" s="69">
        <v>828.59978320000005</v>
      </c>
      <c r="D198" s="69"/>
      <c r="E198" s="174"/>
      <c r="F198" s="174"/>
    </row>
    <row r="199" spans="1:6" x14ac:dyDescent="0.25">
      <c r="A199" s="37">
        <v>38091</v>
      </c>
      <c r="B199" s="69">
        <v>749.74606319999998</v>
      </c>
      <c r="C199" s="69">
        <v>774.92574539999998</v>
      </c>
      <c r="D199" s="69"/>
      <c r="E199" s="174"/>
      <c r="F199" s="174"/>
    </row>
    <row r="200" spans="1:6" x14ac:dyDescent="0.25">
      <c r="A200" s="37">
        <v>38092</v>
      </c>
      <c r="B200" s="69">
        <v>737.25482750000003</v>
      </c>
      <c r="C200" s="69">
        <v>749.17202699999996</v>
      </c>
      <c r="D200" s="69"/>
      <c r="E200" s="174"/>
      <c r="F200" s="174"/>
    </row>
    <row r="201" spans="1:6" x14ac:dyDescent="0.25">
      <c r="A201" s="37">
        <v>38093</v>
      </c>
      <c r="B201" s="69">
        <v>729.45228039999995</v>
      </c>
      <c r="C201" s="69">
        <v>747.90412070000002</v>
      </c>
      <c r="D201" s="69"/>
      <c r="E201" s="174"/>
      <c r="F201" s="174"/>
    </row>
    <row r="202" spans="1:6" x14ac:dyDescent="0.25">
      <c r="A202" s="37">
        <v>38094</v>
      </c>
      <c r="B202" s="69">
        <v>717.6995435</v>
      </c>
      <c r="C202" s="69">
        <v>750.13926930000002</v>
      </c>
      <c r="D202" s="69"/>
      <c r="E202" s="174"/>
      <c r="F202" s="174"/>
    </row>
    <row r="203" spans="1:6" x14ac:dyDescent="0.25">
      <c r="A203" s="37">
        <v>38095</v>
      </c>
      <c r="B203" s="69">
        <v>692.79747190000001</v>
      </c>
      <c r="C203" s="69">
        <v>743.00627150000003</v>
      </c>
      <c r="D203" s="69"/>
      <c r="E203" s="174"/>
      <c r="F203" s="174"/>
    </row>
    <row r="204" spans="1:6" x14ac:dyDescent="0.25">
      <c r="A204" s="37">
        <v>38096</v>
      </c>
      <c r="B204" s="69">
        <v>682.40566460000002</v>
      </c>
      <c r="C204" s="69">
        <v>740.55384319999996</v>
      </c>
      <c r="D204" s="69"/>
      <c r="E204" s="174"/>
      <c r="F204" s="174"/>
    </row>
    <row r="205" spans="1:6" x14ac:dyDescent="0.25">
      <c r="A205" s="37">
        <v>38097</v>
      </c>
      <c r="B205" s="69">
        <v>692.47057740000002</v>
      </c>
      <c r="C205" s="69">
        <v>716.79942519999997</v>
      </c>
      <c r="D205" s="69"/>
      <c r="E205" s="174"/>
      <c r="F205" s="174"/>
    </row>
    <row r="206" spans="1:6" x14ac:dyDescent="0.25">
      <c r="A206" s="37">
        <v>38098</v>
      </c>
      <c r="B206" s="69">
        <v>692.89643190000004</v>
      </c>
      <c r="C206" s="69">
        <v>677.78802180000002</v>
      </c>
      <c r="D206" s="69"/>
      <c r="E206" s="174"/>
      <c r="F206" s="174"/>
    </row>
    <row r="207" spans="1:6" x14ac:dyDescent="0.25">
      <c r="A207" s="37">
        <v>38099</v>
      </c>
      <c r="B207" s="69">
        <v>671.5540168</v>
      </c>
      <c r="C207" s="69">
        <v>636.52758600000004</v>
      </c>
      <c r="D207" s="69"/>
      <c r="E207" s="174"/>
      <c r="F207" s="174"/>
    </row>
    <row r="208" spans="1:6" x14ac:dyDescent="0.25">
      <c r="A208" s="37">
        <v>38100</v>
      </c>
      <c r="B208" s="69">
        <v>656.67624509999996</v>
      </c>
      <c r="C208" s="69">
        <v>625.00497759999996</v>
      </c>
      <c r="D208" s="69"/>
      <c r="E208" s="174"/>
      <c r="F208" s="174"/>
    </row>
    <row r="209" spans="1:6" x14ac:dyDescent="0.25">
      <c r="A209" s="37">
        <v>38101</v>
      </c>
      <c r="B209" s="69">
        <v>628.06170250000002</v>
      </c>
      <c r="C209" s="69">
        <v>603.3999139</v>
      </c>
      <c r="D209" s="69"/>
      <c r="E209" s="174"/>
      <c r="F209" s="174"/>
    </row>
    <row r="210" spans="1:6" x14ac:dyDescent="0.25">
      <c r="A210" s="37">
        <v>38102</v>
      </c>
      <c r="B210" s="69">
        <v>607.15700919999995</v>
      </c>
      <c r="C210" s="69">
        <v>589.24557349999998</v>
      </c>
      <c r="D210" s="69"/>
      <c r="E210" s="174"/>
      <c r="F210" s="174"/>
    </row>
    <row r="211" spans="1:6" x14ac:dyDescent="0.25">
      <c r="A211" s="37">
        <v>38103</v>
      </c>
      <c r="B211" s="69">
        <v>587.91546349999999</v>
      </c>
      <c r="C211" s="69">
        <v>600.57360449999999</v>
      </c>
      <c r="D211" s="69"/>
      <c r="E211" s="174"/>
      <c r="F211" s="174"/>
    </row>
    <row r="212" spans="1:6" x14ac:dyDescent="0.25">
      <c r="A212" s="37">
        <v>38104</v>
      </c>
      <c r="B212" s="69">
        <v>606.04887650000001</v>
      </c>
      <c r="C212" s="69">
        <v>616.88517890000003</v>
      </c>
      <c r="D212" s="69"/>
      <c r="E212" s="174"/>
      <c r="F212" s="174"/>
    </row>
    <row r="213" spans="1:6" x14ac:dyDescent="0.25">
      <c r="A213" s="37">
        <v>38105</v>
      </c>
      <c r="B213" s="69">
        <v>642.44824100000005</v>
      </c>
      <c r="C213" s="69">
        <v>617.37998909999999</v>
      </c>
      <c r="D213" s="69"/>
      <c r="E213" s="174"/>
      <c r="F213" s="174"/>
    </row>
    <row r="214" spans="1:6" x14ac:dyDescent="0.25">
      <c r="A214" s="37">
        <v>38106</v>
      </c>
      <c r="B214" s="69">
        <v>648.98236989999998</v>
      </c>
      <c r="C214" s="69">
        <v>619.64062679999995</v>
      </c>
      <c r="D214" s="69"/>
      <c r="E214" s="174"/>
      <c r="F214" s="174"/>
    </row>
    <row r="215" spans="1:6" x14ac:dyDescent="0.25">
      <c r="A215" s="37">
        <v>38107</v>
      </c>
      <c r="B215" s="69">
        <v>655.17226410000001</v>
      </c>
      <c r="C215" s="69">
        <v>638.61668329999998</v>
      </c>
      <c r="D215" s="69"/>
      <c r="E215" s="174"/>
      <c r="F215" s="174"/>
    </row>
    <row r="216" spans="1:6" x14ac:dyDescent="0.25">
      <c r="A216" s="37">
        <v>38108</v>
      </c>
      <c r="B216" s="69">
        <v>675.70065369999998</v>
      </c>
      <c r="C216" s="69">
        <v>643.04371309999999</v>
      </c>
      <c r="D216" s="69"/>
      <c r="E216" s="174"/>
      <c r="F216" s="174"/>
    </row>
    <row r="217" spans="1:6" x14ac:dyDescent="0.25">
      <c r="A217" s="37">
        <v>38109</v>
      </c>
      <c r="B217" s="69">
        <v>717.12768010000002</v>
      </c>
      <c r="C217" s="69">
        <v>635.05626670000004</v>
      </c>
      <c r="D217" s="69"/>
      <c r="E217" s="174"/>
      <c r="F217" s="174"/>
    </row>
    <row r="218" spans="1:6" x14ac:dyDescent="0.25">
      <c r="A218" s="37">
        <v>38110</v>
      </c>
      <c r="B218" s="69">
        <v>763.99481230000004</v>
      </c>
      <c r="C218" s="69">
        <v>639.55159920000006</v>
      </c>
      <c r="D218" s="69"/>
      <c r="E218" s="174"/>
      <c r="F218" s="174"/>
    </row>
    <row r="219" spans="1:6" x14ac:dyDescent="0.25">
      <c r="A219" s="37">
        <v>38111</v>
      </c>
      <c r="B219" s="69">
        <v>789.15754440000001</v>
      </c>
      <c r="C219" s="69">
        <v>622.32591630000002</v>
      </c>
      <c r="D219" s="69"/>
      <c r="E219" s="174"/>
      <c r="F219" s="174"/>
    </row>
    <row r="220" spans="1:6" x14ac:dyDescent="0.25">
      <c r="A220" s="37">
        <v>38112</v>
      </c>
      <c r="B220" s="69">
        <v>799.44031789999997</v>
      </c>
      <c r="C220" s="69">
        <v>589.49378899999999</v>
      </c>
      <c r="D220" s="69"/>
      <c r="E220" s="174"/>
      <c r="F220" s="174"/>
    </row>
    <row r="221" spans="1:6" x14ac:dyDescent="0.25">
      <c r="A221" s="37">
        <v>38113</v>
      </c>
      <c r="B221" s="156">
        <v>780.06274020000001</v>
      </c>
      <c r="C221" s="69">
        <v>540.96420039999998</v>
      </c>
      <c r="D221" s="69"/>
      <c r="E221" s="174"/>
      <c r="F221" s="174"/>
    </row>
    <row r="222" spans="1:6" x14ac:dyDescent="0.25">
      <c r="A222" s="37">
        <v>38114</v>
      </c>
      <c r="B222" s="69">
        <v>746.08885410000005</v>
      </c>
      <c r="C222" s="69">
        <v>484.82119180000001</v>
      </c>
      <c r="D222" s="69"/>
      <c r="E222" s="174"/>
      <c r="F222" s="174"/>
    </row>
    <row r="223" spans="1:6" x14ac:dyDescent="0.25">
      <c r="A223" s="37">
        <v>38115</v>
      </c>
      <c r="B223" s="69">
        <v>712.10546250000004</v>
      </c>
      <c r="C223" s="69">
        <v>451.22932379999997</v>
      </c>
      <c r="D223" s="69"/>
      <c r="E223" s="174"/>
      <c r="F223" s="174"/>
    </row>
    <row r="224" spans="1:6" x14ac:dyDescent="0.25">
      <c r="A224" s="37">
        <v>38116</v>
      </c>
      <c r="B224" s="69">
        <v>683.10859270000003</v>
      </c>
      <c r="C224" s="69">
        <v>431.90034020000002</v>
      </c>
      <c r="D224" s="69"/>
      <c r="E224" s="174"/>
      <c r="F224" s="174"/>
    </row>
    <row r="225" spans="1:6" x14ac:dyDescent="0.25">
      <c r="A225" s="37">
        <v>38117</v>
      </c>
      <c r="B225" s="69">
        <v>687.78184620000002</v>
      </c>
      <c r="C225" s="69">
        <v>437.87642990000001</v>
      </c>
      <c r="D225" s="69"/>
      <c r="E225" s="174"/>
      <c r="F225" s="174"/>
    </row>
    <row r="226" spans="1:6" x14ac:dyDescent="0.25">
      <c r="A226" s="37">
        <v>38118</v>
      </c>
      <c r="B226" s="69">
        <v>708.15469159999998</v>
      </c>
      <c r="C226" s="69">
        <v>435.52040169999998</v>
      </c>
      <c r="D226" s="69"/>
      <c r="E226" s="174"/>
      <c r="F226" s="174"/>
    </row>
    <row r="227" spans="1:6" x14ac:dyDescent="0.25">
      <c r="A227" s="37">
        <v>38119</v>
      </c>
      <c r="B227" s="69">
        <v>732.52962669999999</v>
      </c>
      <c r="C227" s="69">
        <v>413.4958388</v>
      </c>
      <c r="D227" s="69"/>
      <c r="E227" s="174"/>
      <c r="F227" s="174"/>
    </row>
    <row r="228" spans="1:6" x14ac:dyDescent="0.25">
      <c r="A228" s="37">
        <v>38120</v>
      </c>
      <c r="B228" s="69">
        <v>746.92433740000001</v>
      </c>
      <c r="C228" s="69">
        <v>401.4011289</v>
      </c>
      <c r="D228" s="69"/>
      <c r="E228" s="174"/>
      <c r="F228" s="174"/>
    </row>
    <row r="229" spans="1:6" x14ac:dyDescent="0.25">
      <c r="A229" s="37">
        <v>38121</v>
      </c>
      <c r="B229" s="69">
        <v>754.91057239999998</v>
      </c>
      <c r="C229" s="69">
        <v>390.45812960000001</v>
      </c>
      <c r="D229" s="69"/>
      <c r="E229" s="174"/>
      <c r="F229" s="174"/>
    </row>
    <row r="230" spans="1:6" x14ac:dyDescent="0.25">
      <c r="A230" s="37">
        <v>38122</v>
      </c>
      <c r="B230" s="69">
        <v>764.4479374</v>
      </c>
      <c r="C230" s="69">
        <v>374.6474321</v>
      </c>
      <c r="D230" s="69"/>
      <c r="E230" s="174"/>
      <c r="F230" s="174"/>
    </row>
    <row r="231" spans="1:6" x14ac:dyDescent="0.25">
      <c r="A231" s="37">
        <v>38123</v>
      </c>
      <c r="B231" s="69">
        <v>751.04259579999996</v>
      </c>
      <c r="C231" s="69">
        <v>357.74434259999998</v>
      </c>
      <c r="D231" s="69"/>
      <c r="E231" s="174"/>
      <c r="F231" s="174"/>
    </row>
    <row r="232" spans="1:6" x14ac:dyDescent="0.25">
      <c r="A232" s="37">
        <v>38124</v>
      </c>
      <c r="B232" s="69">
        <v>759.42778250000003</v>
      </c>
      <c r="C232" s="69">
        <v>341.51499999999999</v>
      </c>
      <c r="D232" s="69"/>
      <c r="E232" s="174"/>
      <c r="F232" s="174"/>
    </row>
    <row r="233" spans="1:6" x14ac:dyDescent="0.25">
      <c r="A233" s="37">
        <v>38125</v>
      </c>
      <c r="B233" s="69">
        <v>772.30408680000005</v>
      </c>
      <c r="C233" s="69">
        <v>338.21005359999998</v>
      </c>
      <c r="D233" s="69"/>
      <c r="E233" s="174"/>
      <c r="F233" s="174"/>
    </row>
    <row r="234" spans="1:6" x14ac:dyDescent="0.25">
      <c r="A234" s="37">
        <v>38126</v>
      </c>
      <c r="B234" s="69">
        <v>771.19439780000005</v>
      </c>
      <c r="C234" s="69">
        <v>315.66044319999997</v>
      </c>
      <c r="D234" s="69"/>
      <c r="E234" s="174"/>
      <c r="F234" s="174"/>
    </row>
    <row r="235" spans="1:6" x14ac:dyDescent="0.25">
      <c r="A235" s="37">
        <v>38127</v>
      </c>
      <c r="B235" s="69">
        <v>761.5707529</v>
      </c>
      <c r="C235" s="69">
        <v>302.37505599999997</v>
      </c>
      <c r="D235" s="69"/>
      <c r="E235" s="174"/>
      <c r="F235" s="174"/>
    </row>
    <row r="236" spans="1:6" x14ac:dyDescent="0.25">
      <c r="A236" s="37">
        <v>38128</v>
      </c>
      <c r="B236" s="69">
        <v>745.28229510000006</v>
      </c>
      <c r="C236" s="69">
        <v>237.97957099999999</v>
      </c>
      <c r="D236" s="69"/>
      <c r="E236" s="174"/>
      <c r="F236" s="174"/>
    </row>
    <row r="237" spans="1:6" x14ac:dyDescent="0.25">
      <c r="A237" s="37">
        <v>38129</v>
      </c>
      <c r="B237" s="174">
        <v>728.19071050000002</v>
      </c>
      <c r="C237" s="69">
        <v>218.81553030000001</v>
      </c>
      <c r="D237" s="69"/>
      <c r="E237" s="174"/>
      <c r="F237" s="174"/>
    </row>
    <row r="238" spans="1:6" x14ac:dyDescent="0.25">
      <c r="A238" s="37">
        <v>38130</v>
      </c>
      <c r="B238" s="174">
        <f>AVERAGE(B237,B239)</f>
        <v>714.24642840000001</v>
      </c>
      <c r="C238" s="69">
        <v>259.5370345</v>
      </c>
      <c r="D238" s="69"/>
      <c r="E238"/>
      <c r="F238" s="174"/>
    </row>
    <row r="239" spans="1:6" x14ac:dyDescent="0.25">
      <c r="A239" s="37">
        <v>38131</v>
      </c>
      <c r="B239" s="69">
        <v>700.3021463</v>
      </c>
      <c r="C239" s="69">
        <v>261.52216179999999</v>
      </c>
      <c r="D239" s="69"/>
      <c r="E239" s="174"/>
      <c r="F239" s="174"/>
    </row>
    <row r="240" spans="1:6" x14ac:dyDescent="0.25">
      <c r="A240" s="37">
        <v>38132</v>
      </c>
      <c r="B240" s="69">
        <v>696.136032</v>
      </c>
      <c r="C240" s="69">
        <v>266.6766288</v>
      </c>
      <c r="D240" s="69"/>
      <c r="E240" s="174"/>
      <c r="F240" s="174"/>
    </row>
    <row r="241" spans="1:6" x14ac:dyDescent="0.25">
      <c r="A241" s="37">
        <v>38133</v>
      </c>
      <c r="B241" s="69">
        <v>702.69641449999995</v>
      </c>
      <c r="C241" s="69">
        <v>272.64174320000001</v>
      </c>
      <c r="D241" s="69"/>
      <c r="E241" s="174"/>
      <c r="F241" s="174"/>
    </row>
    <row r="242" spans="1:6" x14ac:dyDescent="0.25">
      <c r="A242" s="37">
        <v>38134</v>
      </c>
      <c r="B242" s="69">
        <v>689.99025830000005</v>
      </c>
      <c r="C242" s="69">
        <v>270.70804270000002</v>
      </c>
      <c r="D242" s="69"/>
      <c r="E242" s="174"/>
      <c r="F242" s="174"/>
    </row>
    <row r="243" spans="1:6" x14ac:dyDescent="0.25">
      <c r="A243" s="37">
        <v>38135</v>
      </c>
      <c r="B243" s="69">
        <v>694.68151550000005</v>
      </c>
      <c r="C243" s="69">
        <v>283.28792759999999</v>
      </c>
      <c r="D243" s="69"/>
      <c r="E243" s="174"/>
      <c r="F243" s="174"/>
    </row>
    <row r="244" spans="1:6" x14ac:dyDescent="0.25">
      <c r="A244" s="37">
        <v>38136</v>
      </c>
      <c r="B244" s="69">
        <v>660.99421310000002</v>
      </c>
      <c r="C244" s="69">
        <v>302.0607584</v>
      </c>
      <c r="D244" s="69"/>
      <c r="E244" s="174"/>
      <c r="F244" s="174"/>
    </row>
    <row r="245" spans="1:6" x14ac:dyDescent="0.25">
      <c r="A245" s="37">
        <v>38137</v>
      </c>
      <c r="B245" s="69">
        <v>691.16673500000002</v>
      </c>
      <c r="C245" s="69">
        <v>296.60196739999998</v>
      </c>
      <c r="D245" s="69"/>
      <c r="E245" s="174"/>
      <c r="F245" s="174"/>
    </row>
    <row r="246" spans="1:6" x14ac:dyDescent="0.25">
      <c r="A246" s="37">
        <v>38138</v>
      </c>
      <c r="B246" s="69">
        <v>711.03010570000004</v>
      </c>
      <c r="C246" s="69">
        <v>296.51469900000001</v>
      </c>
      <c r="D246" s="69"/>
      <c r="E246" s="174"/>
      <c r="F246" s="174"/>
    </row>
    <row r="247" spans="1:6" x14ac:dyDescent="0.25">
      <c r="A247" s="37">
        <v>38139</v>
      </c>
      <c r="B247" s="69">
        <v>744.62724249999997</v>
      </c>
      <c r="C247" s="69">
        <v>295.56849030000001</v>
      </c>
      <c r="D247" s="69"/>
      <c r="E247" s="174"/>
      <c r="F247" s="174"/>
    </row>
    <row r="248" spans="1:6" x14ac:dyDescent="0.25">
      <c r="A248" s="37">
        <v>38140</v>
      </c>
      <c r="B248" s="69">
        <v>764.63556010000002</v>
      </c>
      <c r="C248" s="69">
        <v>277.65760340000003</v>
      </c>
      <c r="D248" s="69"/>
      <c r="E248" s="174"/>
      <c r="F248" s="174"/>
    </row>
    <row r="249" spans="1:6" x14ac:dyDescent="0.25">
      <c r="A249" s="37">
        <v>38141</v>
      </c>
      <c r="B249" s="69">
        <v>766.19589640000004</v>
      </c>
      <c r="C249" s="69">
        <v>268.6470534</v>
      </c>
      <c r="D249" s="69"/>
      <c r="E249" s="174"/>
      <c r="F249" s="174"/>
    </row>
    <row r="250" spans="1:6" x14ac:dyDescent="0.25">
      <c r="A250" s="37">
        <v>38142</v>
      </c>
      <c r="B250" s="69">
        <v>768.82885220000003</v>
      </c>
      <c r="C250" s="69">
        <v>264.9436675</v>
      </c>
      <c r="D250" s="69"/>
      <c r="E250" s="174"/>
      <c r="F250" s="174"/>
    </row>
    <row r="251" spans="1:6" x14ac:dyDescent="0.25">
      <c r="A251" s="37">
        <v>38143</v>
      </c>
      <c r="B251" s="69">
        <v>768.09722309999995</v>
      </c>
      <c r="C251" s="69">
        <v>279.37900389999999</v>
      </c>
      <c r="D251" s="69"/>
      <c r="E251" s="174"/>
      <c r="F251" s="174"/>
    </row>
    <row r="252" spans="1:6" x14ac:dyDescent="0.25">
      <c r="A252" s="37">
        <v>38144</v>
      </c>
      <c r="B252" s="69">
        <v>751.16505470000004</v>
      </c>
      <c r="C252" s="69">
        <v>276.56161250000002</v>
      </c>
      <c r="D252" s="69"/>
      <c r="E252" s="174"/>
      <c r="F252" s="174"/>
    </row>
    <row r="253" spans="1:6" x14ac:dyDescent="0.25">
      <c r="A253" s="37">
        <v>38145</v>
      </c>
      <c r="B253" s="69">
        <v>729.06584829999997</v>
      </c>
      <c r="C253" s="69">
        <v>289.56464879999999</v>
      </c>
      <c r="D253" s="69"/>
      <c r="E253" s="174"/>
      <c r="F253" s="174"/>
    </row>
    <row r="254" spans="1:6" x14ac:dyDescent="0.25">
      <c r="A254" s="37">
        <v>38146</v>
      </c>
      <c r="B254" s="69">
        <v>723.44687339999996</v>
      </c>
      <c r="C254" s="69">
        <v>306.76388439999999</v>
      </c>
      <c r="D254" s="69"/>
      <c r="E254" s="174"/>
      <c r="F254" s="174"/>
    </row>
    <row r="255" spans="1:6" x14ac:dyDescent="0.25">
      <c r="A255" s="37">
        <v>38147</v>
      </c>
      <c r="B255" s="69">
        <v>728.35673589999999</v>
      </c>
      <c r="C255" s="69">
        <v>308.37923050000001</v>
      </c>
      <c r="D255" s="69"/>
      <c r="E255" s="174"/>
      <c r="F255" s="174"/>
    </row>
    <row r="256" spans="1:6" x14ac:dyDescent="0.25">
      <c r="A256" s="37">
        <v>38148</v>
      </c>
      <c r="B256" s="69">
        <v>720.51682449999998</v>
      </c>
      <c r="C256" s="69">
        <v>323.70412470000002</v>
      </c>
      <c r="D256" s="69"/>
      <c r="E256" s="174"/>
      <c r="F256" s="174"/>
    </row>
    <row r="257" spans="1:6" x14ac:dyDescent="0.25">
      <c r="A257" s="37">
        <v>38149</v>
      </c>
      <c r="B257" s="69">
        <v>703.74085950000006</v>
      </c>
      <c r="C257" s="69">
        <v>301.44911930000001</v>
      </c>
      <c r="D257" s="69"/>
      <c r="E257" s="174"/>
      <c r="F257" s="174"/>
    </row>
    <row r="258" spans="1:6" x14ac:dyDescent="0.25">
      <c r="A258" s="37">
        <v>38150</v>
      </c>
      <c r="B258" s="69">
        <v>693.24327559999995</v>
      </c>
      <c r="C258" s="69">
        <v>257.54949670000002</v>
      </c>
      <c r="D258" s="69"/>
      <c r="E258" s="174"/>
      <c r="F258" s="174"/>
    </row>
    <row r="259" spans="1:6" x14ac:dyDescent="0.25">
      <c r="A259" s="37">
        <v>38151</v>
      </c>
      <c r="B259" s="69">
        <v>682.64925549999998</v>
      </c>
      <c r="C259" s="69">
        <v>255.03711849999999</v>
      </c>
      <c r="D259" s="69"/>
      <c r="E259" s="174"/>
      <c r="F259" s="174"/>
    </row>
    <row r="260" spans="1:6" x14ac:dyDescent="0.25">
      <c r="A260" s="37">
        <v>38152</v>
      </c>
      <c r="B260" s="69">
        <v>663.61690940000005</v>
      </c>
      <c r="C260" s="69">
        <v>256.22277559999998</v>
      </c>
      <c r="D260" s="69"/>
      <c r="E260" s="174"/>
      <c r="F260" s="174"/>
    </row>
    <row r="261" spans="1:6" x14ac:dyDescent="0.25">
      <c r="A261" s="37">
        <v>38153</v>
      </c>
      <c r="B261" s="69">
        <v>656.31055679999997</v>
      </c>
      <c r="C261" s="69">
        <v>255.13429239999999</v>
      </c>
      <c r="D261" s="69"/>
      <c r="E261" s="174"/>
      <c r="F261" s="174"/>
    </row>
    <row r="262" spans="1:6" x14ac:dyDescent="0.25">
      <c r="A262" s="37">
        <v>38154</v>
      </c>
      <c r="B262" s="69">
        <v>643.06176779999998</v>
      </c>
      <c r="C262" s="69">
        <v>228.06085709999999</v>
      </c>
      <c r="D262" s="69"/>
      <c r="E262" s="174"/>
      <c r="F262" s="174"/>
    </row>
    <row r="263" spans="1:6" x14ac:dyDescent="0.25">
      <c r="A263" s="37">
        <v>38155</v>
      </c>
      <c r="B263" s="69">
        <v>623.86126439999998</v>
      </c>
      <c r="C263" s="69">
        <v>209.04006079999999</v>
      </c>
      <c r="D263" s="69"/>
      <c r="E263" s="174"/>
      <c r="F263" s="174"/>
    </row>
    <row r="264" spans="1:6" x14ac:dyDescent="0.25">
      <c r="A264" s="37">
        <v>38156</v>
      </c>
      <c r="B264" s="69">
        <v>591.71047569999996</v>
      </c>
      <c r="C264" s="69">
        <v>193.94861460000001</v>
      </c>
      <c r="D264" s="69"/>
      <c r="E264" s="174"/>
      <c r="F264" s="174"/>
    </row>
    <row r="265" spans="1:6" x14ac:dyDescent="0.25">
      <c r="A265" s="37">
        <v>38157</v>
      </c>
      <c r="B265" s="69">
        <v>559.45978649999995</v>
      </c>
      <c r="C265" s="69">
        <v>184.6446589</v>
      </c>
      <c r="D265" s="69"/>
      <c r="E265" s="174"/>
      <c r="F265" s="174"/>
    </row>
    <row r="266" spans="1:6" x14ac:dyDescent="0.25">
      <c r="A266" s="37">
        <v>38158</v>
      </c>
      <c r="B266" s="69">
        <v>531.32075559999998</v>
      </c>
      <c r="C266" s="69">
        <v>177.19972329999999</v>
      </c>
      <c r="D266" s="69"/>
      <c r="E266" s="174"/>
      <c r="F266" s="174"/>
    </row>
    <row r="267" spans="1:6" x14ac:dyDescent="0.25">
      <c r="A267" s="37">
        <v>38159</v>
      </c>
      <c r="B267" s="69">
        <v>504.47656330000001</v>
      </c>
      <c r="C267" s="69">
        <v>180.25834929999999</v>
      </c>
      <c r="D267" s="69"/>
      <c r="E267" s="174"/>
      <c r="F267" s="174"/>
    </row>
    <row r="268" spans="1:6" x14ac:dyDescent="0.25">
      <c r="A268" s="37">
        <v>38160</v>
      </c>
      <c r="B268" s="69">
        <v>502.3567711</v>
      </c>
      <c r="C268" s="69">
        <v>205.6031547</v>
      </c>
      <c r="D268" s="69"/>
      <c r="E268" s="174"/>
      <c r="F268" s="174"/>
    </row>
    <row r="269" spans="1:6" x14ac:dyDescent="0.25">
      <c r="A269" s="37">
        <v>38161</v>
      </c>
      <c r="B269" s="69">
        <v>524.70497139999998</v>
      </c>
      <c r="C269" s="69">
        <v>213.74373650000001</v>
      </c>
      <c r="D269" s="69"/>
      <c r="E269" s="174"/>
      <c r="F269" s="174"/>
    </row>
    <row r="270" spans="1:6" x14ac:dyDescent="0.25">
      <c r="A270" s="37">
        <v>38162</v>
      </c>
      <c r="B270" s="69">
        <v>537.25668900000005</v>
      </c>
      <c r="C270" s="69">
        <v>212.25936490000001</v>
      </c>
      <c r="D270" s="69"/>
      <c r="E270" s="174"/>
      <c r="F270" s="174"/>
    </row>
    <row r="271" spans="1:6" x14ac:dyDescent="0.25">
      <c r="A271" s="37">
        <v>38163</v>
      </c>
      <c r="B271" s="69">
        <v>546.37737800000002</v>
      </c>
      <c r="C271" s="69">
        <v>204.98426910000001</v>
      </c>
      <c r="D271" s="69"/>
      <c r="E271" s="174"/>
      <c r="F271" s="174"/>
    </row>
    <row r="272" spans="1:6" x14ac:dyDescent="0.25">
      <c r="A272" s="37">
        <v>38164</v>
      </c>
      <c r="B272" s="69">
        <v>532.98377960000005</v>
      </c>
      <c r="C272" s="69">
        <v>207.4531145</v>
      </c>
      <c r="D272" s="69"/>
      <c r="E272" s="174"/>
      <c r="F272" s="174"/>
    </row>
    <row r="273" spans="1:6" x14ac:dyDescent="0.25">
      <c r="A273" s="37">
        <v>38165</v>
      </c>
      <c r="B273" s="69">
        <v>554.52444260000004</v>
      </c>
      <c r="C273" s="69">
        <v>203.77705589999999</v>
      </c>
      <c r="D273" s="69"/>
      <c r="E273" s="174"/>
      <c r="F273" s="174"/>
    </row>
    <row r="274" spans="1:6" x14ac:dyDescent="0.25">
      <c r="A274" s="37">
        <v>38166</v>
      </c>
      <c r="B274" s="69">
        <v>563.13877090000005</v>
      </c>
      <c r="C274" s="69">
        <v>222.98686710000001</v>
      </c>
      <c r="D274" s="69"/>
      <c r="E274" s="174"/>
      <c r="F274" s="174"/>
    </row>
    <row r="275" spans="1:6" x14ac:dyDescent="0.25">
      <c r="A275" s="37">
        <v>38167</v>
      </c>
      <c r="B275" s="69">
        <v>553.55100679999998</v>
      </c>
      <c r="C275" s="69">
        <v>253.73630850000001</v>
      </c>
      <c r="D275" s="69"/>
      <c r="E275" s="174"/>
      <c r="F275" s="174"/>
    </row>
    <row r="276" spans="1:6" x14ac:dyDescent="0.25">
      <c r="A276" s="37">
        <v>38168</v>
      </c>
      <c r="B276" s="69">
        <v>586.98103809999998</v>
      </c>
      <c r="C276" s="69">
        <v>251.76972129999999</v>
      </c>
      <c r="D276" s="69"/>
      <c r="E276" s="174"/>
      <c r="F276" s="174"/>
    </row>
    <row r="277" spans="1:6" x14ac:dyDescent="0.25">
      <c r="A277" s="37">
        <v>38169</v>
      </c>
      <c r="B277" s="69">
        <v>567.49308829999995</v>
      </c>
      <c r="C277" s="69">
        <v>246.51274119999999</v>
      </c>
      <c r="D277" s="69"/>
      <c r="E277" s="174"/>
      <c r="F277" s="174"/>
    </row>
    <row r="278" spans="1:6" x14ac:dyDescent="0.25">
      <c r="A278" s="37">
        <v>38170</v>
      </c>
      <c r="B278" s="69">
        <v>533.28999650000003</v>
      </c>
      <c r="C278" s="69">
        <v>257.79099860000002</v>
      </c>
      <c r="D278" s="69"/>
      <c r="E278" s="174"/>
      <c r="F278" s="174"/>
    </row>
    <row r="279" spans="1:6" x14ac:dyDescent="0.25">
      <c r="A279" s="37">
        <v>38171</v>
      </c>
      <c r="B279" s="69">
        <v>519.40525249999996</v>
      </c>
      <c r="C279" s="69">
        <v>283.10525699999999</v>
      </c>
      <c r="D279" s="69"/>
      <c r="E279" s="174"/>
      <c r="F279" s="174"/>
    </row>
    <row r="280" spans="1:6" x14ac:dyDescent="0.25">
      <c r="A280" s="37">
        <v>38172</v>
      </c>
      <c r="B280" s="69">
        <v>524.56021350000003</v>
      </c>
      <c r="C280" s="69">
        <v>301.8448123</v>
      </c>
      <c r="D280" s="69"/>
      <c r="E280" s="174"/>
      <c r="F280" s="174"/>
    </row>
    <row r="281" spans="1:6" x14ac:dyDescent="0.25">
      <c r="A281" s="37">
        <v>38173</v>
      </c>
      <c r="B281" s="69">
        <v>547.32811930000003</v>
      </c>
      <c r="C281" s="69">
        <v>341.15856350000001</v>
      </c>
      <c r="D281" s="69"/>
      <c r="E281" s="174"/>
      <c r="F281" s="174"/>
    </row>
    <row r="282" spans="1:6" x14ac:dyDescent="0.25">
      <c r="A282" s="37">
        <v>38174</v>
      </c>
      <c r="B282" s="69">
        <v>578.57182560000001</v>
      </c>
      <c r="C282" s="69">
        <v>371.98819570000001</v>
      </c>
      <c r="D282" s="69"/>
      <c r="E282" s="174"/>
      <c r="F282" s="174"/>
    </row>
    <row r="283" spans="1:6" x14ac:dyDescent="0.25">
      <c r="A283" s="37">
        <v>38175</v>
      </c>
      <c r="B283" s="69">
        <v>596.6948774</v>
      </c>
      <c r="C283" s="69">
        <v>392.56206029999998</v>
      </c>
      <c r="D283" s="69"/>
      <c r="E283" s="174"/>
      <c r="F283" s="174"/>
    </row>
    <row r="284" spans="1:6" x14ac:dyDescent="0.25">
      <c r="A284" s="37">
        <v>38176</v>
      </c>
      <c r="B284" s="69">
        <v>620.207671</v>
      </c>
      <c r="C284" s="69">
        <v>398.67924299999999</v>
      </c>
      <c r="D284" s="69"/>
      <c r="E284" s="174"/>
      <c r="F284" s="174"/>
    </row>
    <row r="285" spans="1:6" x14ac:dyDescent="0.25">
      <c r="A285" s="37">
        <v>38177</v>
      </c>
      <c r="B285" s="69">
        <v>628.02357979999999</v>
      </c>
      <c r="C285" s="69">
        <v>384.14967539999998</v>
      </c>
      <c r="D285" s="69"/>
      <c r="E285" s="174"/>
      <c r="F285" s="174"/>
    </row>
    <row r="286" spans="1:6" x14ac:dyDescent="0.25">
      <c r="A286" s="37">
        <v>38178</v>
      </c>
      <c r="B286" s="69">
        <v>623.98385559999997</v>
      </c>
      <c r="C286" s="69">
        <v>357.65588029999998</v>
      </c>
      <c r="D286" s="69"/>
      <c r="E286" s="174"/>
      <c r="F286" s="174"/>
    </row>
    <row r="287" spans="1:6" x14ac:dyDescent="0.25">
      <c r="A287" s="37">
        <v>38179</v>
      </c>
      <c r="B287" s="69">
        <v>621.71653909999998</v>
      </c>
      <c r="C287" s="69">
        <v>342.76471959999998</v>
      </c>
      <c r="D287" s="69"/>
      <c r="E287" s="174"/>
      <c r="F287" s="174"/>
    </row>
    <row r="288" spans="1:6" x14ac:dyDescent="0.25">
      <c r="A288" s="37">
        <v>38180</v>
      </c>
      <c r="B288" s="69">
        <v>633.17354179999995</v>
      </c>
      <c r="C288" s="69">
        <v>364.00373300000001</v>
      </c>
      <c r="D288" s="69"/>
      <c r="E288" s="174"/>
      <c r="F288" s="174"/>
    </row>
    <row r="289" spans="1:6" x14ac:dyDescent="0.25">
      <c r="A289" s="37">
        <v>38181</v>
      </c>
      <c r="B289" s="69">
        <v>663.22105759999999</v>
      </c>
      <c r="C289" s="69">
        <v>386.39975379999998</v>
      </c>
      <c r="D289" s="69"/>
      <c r="E289" s="174"/>
      <c r="F289" s="174"/>
    </row>
    <row r="290" spans="1:6" x14ac:dyDescent="0.25">
      <c r="A290" s="37">
        <v>38182</v>
      </c>
      <c r="B290" s="69">
        <v>677.58388690000004</v>
      </c>
      <c r="C290" s="69">
        <v>400.27548159999998</v>
      </c>
      <c r="D290" s="69"/>
      <c r="E290" s="174"/>
      <c r="F290" s="174"/>
    </row>
    <row r="291" spans="1:6" x14ac:dyDescent="0.25">
      <c r="A291" s="37">
        <v>38183</v>
      </c>
      <c r="B291" s="69">
        <v>706.24493110000003</v>
      </c>
      <c r="C291" s="69">
        <v>403.14026580000001</v>
      </c>
      <c r="D291" s="69"/>
      <c r="E291" s="174"/>
      <c r="F291" s="174"/>
    </row>
    <row r="292" spans="1:6" x14ac:dyDescent="0.25">
      <c r="A292" s="37">
        <v>38184</v>
      </c>
      <c r="B292" s="69">
        <v>725.09299309999994</v>
      </c>
      <c r="C292" s="69">
        <v>400.21472260000002</v>
      </c>
      <c r="D292" s="69"/>
      <c r="E292" s="174"/>
      <c r="F292" s="174"/>
    </row>
    <row r="293" spans="1:6" x14ac:dyDescent="0.25">
      <c r="A293" s="37">
        <v>38185</v>
      </c>
      <c r="B293" s="69">
        <v>691.17393070000003</v>
      </c>
      <c r="C293" s="69">
        <v>400.29304250000001</v>
      </c>
      <c r="D293" s="69"/>
      <c r="E293" s="174"/>
      <c r="F293" s="174"/>
    </row>
    <row r="294" spans="1:6" x14ac:dyDescent="0.25">
      <c r="A294" s="37">
        <v>38186</v>
      </c>
      <c r="B294" s="69">
        <v>649.0934737</v>
      </c>
      <c r="C294" s="69">
        <v>405.90161069999999</v>
      </c>
      <c r="D294" s="69"/>
      <c r="E294" s="174"/>
      <c r="F294" s="174"/>
    </row>
    <row r="295" spans="1:6" x14ac:dyDescent="0.25">
      <c r="A295" s="37">
        <v>38187</v>
      </c>
      <c r="B295" s="69">
        <v>642.54392770000004</v>
      </c>
      <c r="C295" s="69">
        <v>451.53189939999999</v>
      </c>
      <c r="D295" s="69"/>
      <c r="E295" s="174"/>
      <c r="F295" s="174"/>
    </row>
    <row r="296" spans="1:6" x14ac:dyDescent="0.25">
      <c r="A296" s="37">
        <v>38188</v>
      </c>
      <c r="B296" s="69">
        <v>653.89110889999995</v>
      </c>
      <c r="C296" s="69">
        <v>491.54498380000001</v>
      </c>
      <c r="D296" s="69"/>
      <c r="E296" s="174"/>
      <c r="F296" s="174"/>
    </row>
    <row r="297" spans="1:6" x14ac:dyDescent="0.25">
      <c r="A297" s="37">
        <v>38189</v>
      </c>
      <c r="B297" s="69">
        <v>662.93275259999996</v>
      </c>
      <c r="C297" s="69">
        <v>514.85237729999994</v>
      </c>
      <c r="D297" s="69"/>
      <c r="E297" s="174"/>
      <c r="F297" s="174"/>
    </row>
    <row r="298" spans="1:6" x14ac:dyDescent="0.25">
      <c r="A298" s="37">
        <v>38190</v>
      </c>
      <c r="B298" s="69">
        <v>657.74761880000005</v>
      </c>
      <c r="C298" s="76">
        <v>535.31311070000004</v>
      </c>
      <c r="D298" s="76"/>
      <c r="E298" s="174"/>
      <c r="F298" s="174"/>
    </row>
    <row r="299" spans="1:6" x14ac:dyDescent="0.25">
      <c r="A299" s="37">
        <v>38191</v>
      </c>
      <c r="B299" s="7">
        <v>647.90859160000002</v>
      </c>
      <c r="C299" s="76">
        <v>552.72604179999996</v>
      </c>
      <c r="D299" s="76"/>
      <c r="E299" s="174"/>
      <c r="F299" s="174"/>
    </row>
    <row r="300" spans="1:6" x14ac:dyDescent="0.25">
      <c r="A300" s="37">
        <v>38192</v>
      </c>
      <c r="B300" s="7">
        <v>644.65217289999998</v>
      </c>
      <c r="C300" s="76">
        <v>566.35487620000004</v>
      </c>
      <c r="D300" s="76"/>
      <c r="E300" s="174"/>
      <c r="F300" s="174"/>
    </row>
    <row r="301" spans="1:6" x14ac:dyDescent="0.25">
      <c r="A301" s="37">
        <v>38193</v>
      </c>
      <c r="B301" s="7">
        <v>639.57338890000005</v>
      </c>
      <c r="C301" s="76">
        <v>588.88952240000003</v>
      </c>
      <c r="D301" s="76"/>
      <c r="E301" s="174"/>
      <c r="F301" s="174"/>
    </row>
    <row r="302" spans="1:6" x14ac:dyDescent="0.25">
      <c r="A302" s="37">
        <v>38194</v>
      </c>
      <c r="B302" s="7">
        <v>647.74188230000004</v>
      </c>
      <c r="C302" s="76">
        <v>615.56580110000004</v>
      </c>
      <c r="D302" s="76"/>
      <c r="E302" s="174"/>
      <c r="F302" s="174"/>
    </row>
    <row r="303" spans="1:6" x14ac:dyDescent="0.25">
      <c r="A303" s="37">
        <v>38195</v>
      </c>
      <c r="B303" s="7">
        <v>681.92946859999995</v>
      </c>
      <c r="C303" s="76">
        <v>654.79502200000002</v>
      </c>
      <c r="D303" s="76"/>
      <c r="E303" s="174"/>
      <c r="F303" s="174"/>
    </row>
    <row r="304" spans="1:6" x14ac:dyDescent="0.25">
      <c r="A304" s="37">
        <v>38196</v>
      </c>
      <c r="B304" s="7">
        <v>718.08678640000005</v>
      </c>
      <c r="C304" s="76">
        <v>679.99589690000005</v>
      </c>
      <c r="D304" s="76"/>
      <c r="E304" s="174"/>
      <c r="F304" s="174"/>
    </row>
    <row r="305" spans="1:6" x14ac:dyDescent="0.25">
      <c r="A305" s="37">
        <v>38197</v>
      </c>
      <c r="B305" s="7">
        <v>736.27132410000002</v>
      </c>
      <c r="C305" s="76">
        <v>705.59684059999995</v>
      </c>
      <c r="D305" s="76"/>
      <c r="E305" s="174"/>
      <c r="F305" s="174"/>
    </row>
    <row r="306" spans="1:6" x14ac:dyDescent="0.25">
      <c r="A306" s="37">
        <v>38198</v>
      </c>
      <c r="B306" s="7">
        <v>743.15289259999997</v>
      </c>
      <c r="C306" s="76">
        <v>716.35519520000003</v>
      </c>
      <c r="D306" s="76"/>
      <c r="E306" s="174"/>
      <c r="F306" s="174"/>
    </row>
    <row r="307" spans="1:6" x14ac:dyDescent="0.25">
      <c r="A307" s="37">
        <v>38199</v>
      </c>
      <c r="B307" s="7">
        <v>757.50897429999998</v>
      </c>
      <c r="C307" s="76">
        <v>723.33241759999999</v>
      </c>
      <c r="D307" s="76"/>
      <c r="E307" s="174"/>
      <c r="F307" s="174"/>
    </row>
    <row r="308" spans="1:6" x14ac:dyDescent="0.25">
      <c r="A308" s="37">
        <v>38200</v>
      </c>
      <c r="B308" s="7">
        <v>786.31391120000001</v>
      </c>
      <c r="C308" s="76">
        <v>735.49504630000001</v>
      </c>
      <c r="D308" s="76"/>
      <c r="E308" s="174"/>
      <c r="F308" s="174"/>
    </row>
    <row r="309" spans="1:6" x14ac:dyDescent="0.25">
      <c r="A309" s="37">
        <v>38201</v>
      </c>
      <c r="B309" s="7">
        <v>816.52030920000004</v>
      </c>
      <c r="C309" s="76">
        <v>753.72290229999999</v>
      </c>
      <c r="D309" s="76"/>
      <c r="E309" s="174"/>
      <c r="F309" s="174"/>
    </row>
    <row r="310" spans="1:6" x14ac:dyDescent="0.25">
      <c r="A310" s="37">
        <v>38202</v>
      </c>
      <c r="B310" s="7">
        <v>826.32906960000003</v>
      </c>
      <c r="C310" s="69">
        <v>774.69800680000003</v>
      </c>
      <c r="D310" s="69"/>
      <c r="E310" s="174"/>
      <c r="F310" s="174"/>
    </row>
    <row r="311" spans="1:6" x14ac:dyDescent="0.25">
      <c r="A311" s="37">
        <v>38203</v>
      </c>
      <c r="B311" s="69">
        <v>868.20575580000002</v>
      </c>
      <c r="C311" s="69">
        <v>777.59122869999999</v>
      </c>
      <c r="D311" s="69"/>
      <c r="E311" s="174"/>
      <c r="F311" s="174"/>
    </row>
    <row r="312" spans="1:6" x14ac:dyDescent="0.25">
      <c r="A312" s="37">
        <v>38204</v>
      </c>
      <c r="B312" s="69">
        <v>909.21995719999995</v>
      </c>
      <c r="C312" s="69">
        <v>767.95994440000004</v>
      </c>
      <c r="D312" s="69"/>
      <c r="E312" s="174"/>
      <c r="F312" s="174"/>
    </row>
    <row r="313" spans="1:6" x14ac:dyDescent="0.25">
      <c r="A313" s="37">
        <v>38205</v>
      </c>
      <c r="B313" s="69">
        <v>945.85773349999999</v>
      </c>
      <c r="C313" s="69">
        <v>766.65189099999998</v>
      </c>
      <c r="D313" s="69"/>
      <c r="E313" s="174"/>
      <c r="F313" s="174"/>
    </row>
    <row r="314" spans="1:6" x14ac:dyDescent="0.25">
      <c r="A314" s="37">
        <v>38206</v>
      </c>
      <c r="B314" s="69">
        <v>974.56610250000006</v>
      </c>
      <c r="C314" s="69">
        <v>753.25658020000003</v>
      </c>
      <c r="D314" s="69"/>
      <c r="E314" s="174"/>
      <c r="F314" s="174"/>
    </row>
    <row r="315" spans="1:6" x14ac:dyDescent="0.25">
      <c r="A315" s="37">
        <v>38207</v>
      </c>
      <c r="B315" s="69">
        <v>1012.587893</v>
      </c>
      <c r="C315" s="69">
        <v>742.92643889999999</v>
      </c>
      <c r="D315" s="69"/>
      <c r="E315" s="174"/>
      <c r="F315" s="174"/>
    </row>
    <row r="316" spans="1:6" x14ac:dyDescent="0.25">
      <c r="A316" s="37">
        <v>38208</v>
      </c>
      <c r="B316" s="69">
        <v>1052.068536</v>
      </c>
      <c r="C316" s="69">
        <v>760.39117610000005</v>
      </c>
      <c r="D316" s="69"/>
      <c r="E316" s="174"/>
      <c r="F316" s="174"/>
    </row>
    <row r="317" spans="1:6" x14ac:dyDescent="0.25">
      <c r="A317" s="37">
        <v>38209</v>
      </c>
      <c r="B317" s="69">
        <v>1098.7204879999999</v>
      </c>
      <c r="C317" s="69">
        <v>777.92368729999998</v>
      </c>
      <c r="D317" s="69"/>
      <c r="E317" s="174"/>
      <c r="F317" s="174"/>
    </row>
    <row r="318" spans="1:6" x14ac:dyDescent="0.25">
      <c r="A318" s="37">
        <v>38210</v>
      </c>
      <c r="B318" s="69">
        <v>1129.089054</v>
      </c>
      <c r="C318" s="69">
        <v>778.55571169999996</v>
      </c>
      <c r="D318" s="69"/>
      <c r="E318" s="174"/>
      <c r="F318" s="174"/>
    </row>
    <row r="319" spans="1:6" x14ac:dyDescent="0.25">
      <c r="A319" s="37">
        <v>38211</v>
      </c>
      <c r="B319" s="69">
        <v>1127.6183020000001</v>
      </c>
      <c r="C319" s="69">
        <v>757.38589039999999</v>
      </c>
      <c r="D319" s="69"/>
      <c r="E319" s="174"/>
      <c r="F319" s="174"/>
    </row>
    <row r="320" spans="1:6" x14ac:dyDescent="0.25">
      <c r="A320" s="37">
        <v>38212</v>
      </c>
      <c r="B320" s="69">
        <v>1110.2865179999999</v>
      </c>
      <c r="C320" s="69">
        <v>758.90076369999997</v>
      </c>
      <c r="D320" s="69"/>
      <c r="E320" s="174"/>
      <c r="F320" s="174"/>
    </row>
    <row r="321" spans="1:6" x14ac:dyDescent="0.25">
      <c r="A321" s="37">
        <v>38213</v>
      </c>
      <c r="B321" s="69">
        <v>1109.9747689999999</v>
      </c>
      <c r="C321" s="69">
        <v>743.32803860000001</v>
      </c>
      <c r="D321" s="69"/>
      <c r="E321" s="174"/>
      <c r="F321" s="174"/>
    </row>
    <row r="322" spans="1:6" x14ac:dyDescent="0.25">
      <c r="A322" s="37">
        <v>38214</v>
      </c>
      <c r="B322" s="69">
        <v>1109.5067859999999</v>
      </c>
      <c r="C322" s="69">
        <v>741.94650379999996</v>
      </c>
      <c r="D322" s="69"/>
      <c r="E322" s="174"/>
      <c r="F322" s="174"/>
    </row>
    <row r="323" spans="1:6" x14ac:dyDescent="0.25">
      <c r="A323" s="37">
        <v>38215</v>
      </c>
      <c r="B323" s="69">
        <v>1117.463847</v>
      </c>
      <c r="C323" s="69">
        <v>751.57371309999996</v>
      </c>
      <c r="D323" s="69"/>
      <c r="E323" s="174"/>
      <c r="F323" s="174"/>
    </row>
    <row r="324" spans="1:6" x14ac:dyDescent="0.25">
      <c r="A324" s="37">
        <v>38216</v>
      </c>
      <c r="B324" s="69">
        <v>1155.1998000000001</v>
      </c>
      <c r="C324" s="69">
        <v>752.8219004</v>
      </c>
      <c r="D324" s="69"/>
      <c r="E324" s="174"/>
      <c r="F324" s="174"/>
    </row>
    <row r="325" spans="1:6" x14ac:dyDescent="0.25">
      <c r="A325" s="37">
        <v>38217</v>
      </c>
      <c r="B325" s="69">
        <v>1169.5364549999999</v>
      </c>
      <c r="C325" s="69">
        <v>737.73880480000003</v>
      </c>
      <c r="D325" s="69"/>
      <c r="E325" s="174"/>
      <c r="F325" s="174"/>
    </row>
    <row r="326" spans="1:6" x14ac:dyDescent="0.25">
      <c r="A326" s="37">
        <v>38218</v>
      </c>
      <c r="B326" s="69">
        <v>1162.123936</v>
      </c>
      <c r="C326" s="69">
        <v>731.48542520000001</v>
      </c>
      <c r="D326" s="69"/>
      <c r="E326" s="174"/>
      <c r="F326" s="174"/>
    </row>
    <row r="327" spans="1:6" x14ac:dyDescent="0.25">
      <c r="A327" s="37">
        <v>38219</v>
      </c>
      <c r="B327" s="69">
        <v>1161.344754</v>
      </c>
      <c r="C327" s="69">
        <v>717.44063189999997</v>
      </c>
      <c r="D327" s="69"/>
      <c r="E327" s="174"/>
      <c r="F327" s="174"/>
    </row>
    <row r="328" spans="1:6" x14ac:dyDescent="0.25">
      <c r="A328" s="37">
        <v>38220</v>
      </c>
      <c r="B328" s="69">
        <v>1148.696692</v>
      </c>
      <c r="C328" s="69">
        <v>730.40308709999999</v>
      </c>
      <c r="D328" s="69"/>
      <c r="E328" s="174"/>
      <c r="F328" s="174"/>
    </row>
    <row r="329" spans="1:6" x14ac:dyDescent="0.25">
      <c r="A329" s="37">
        <v>38221</v>
      </c>
      <c r="B329" s="69">
        <v>1142.769033</v>
      </c>
      <c r="C329" s="36">
        <v>743.77135099999998</v>
      </c>
      <c r="E329" s="174"/>
      <c r="F329" s="174"/>
    </row>
    <row r="330" spans="1:6" x14ac:dyDescent="0.25">
      <c r="A330" s="37">
        <v>38222</v>
      </c>
      <c r="B330" s="156">
        <v>1132.879271</v>
      </c>
      <c r="C330" s="36">
        <v>770.47081820000005</v>
      </c>
      <c r="E330" s="174"/>
      <c r="F330" s="174"/>
    </row>
    <row r="331" spans="1:6" x14ac:dyDescent="0.25">
      <c r="A331" s="37">
        <v>38223</v>
      </c>
      <c r="B331" s="156">
        <v>1136.831651</v>
      </c>
      <c r="C331" s="36">
        <v>796.06707960000006</v>
      </c>
      <c r="E331" s="174"/>
      <c r="F331" s="174"/>
    </row>
    <row r="332" spans="1:6" x14ac:dyDescent="0.25">
      <c r="A332" s="37">
        <v>38224</v>
      </c>
      <c r="B332" s="156">
        <v>1153.147923</v>
      </c>
      <c r="C332" s="36">
        <v>835.35306439999999</v>
      </c>
      <c r="E332" s="174"/>
      <c r="F332" s="174"/>
    </row>
    <row r="333" spans="1:6" x14ac:dyDescent="0.25">
      <c r="A333" s="37">
        <v>38225</v>
      </c>
      <c r="B333" s="156">
        <v>1179.1560420000001</v>
      </c>
      <c r="C333" s="36">
        <v>850.59741789999998</v>
      </c>
      <c r="E333" s="174"/>
      <c r="F333" s="174"/>
    </row>
    <row r="334" spans="1:6" x14ac:dyDescent="0.25">
      <c r="A334" s="37">
        <v>38226</v>
      </c>
      <c r="B334" s="156">
        <v>1174.161374</v>
      </c>
      <c r="C334" s="36">
        <v>891.8411969</v>
      </c>
      <c r="E334" s="174"/>
      <c r="F334" s="174"/>
    </row>
    <row r="335" spans="1:6" x14ac:dyDescent="0.25">
      <c r="A335" s="37">
        <v>38227</v>
      </c>
      <c r="B335" s="156">
        <v>1154.3852360000001</v>
      </c>
      <c r="C335" s="36">
        <v>895.05229159999999</v>
      </c>
      <c r="E335" s="174"/>
      <c r="F335" s="174"/>
    </row>
    <row r="336" spans="1:6" x14ac:dyDescent="0.25">
      <c r="A336" s="37">
        <v>38228</v>
      </c>
      <c r="B336" s="156">
        <v>1118.9879020000001</v>
      </c>
      <c r="C336" s="36">
        <v>907.71758629999999</v>
      </c>
      <c r="E336" s="174"/>
      <c r="F336" s="174"/>
    </row>
    <row r="337" spans="1:6" x14ac:dyDescent="0.25">
      <c r="A337" s="37">
        <v>38229</v>
      </c>
      <c r="B337" s="156">
        <v>1092.4085210000001</v>
      </c>
      <c r="C337" s="36">
        <v>900.8028094</v>
      </c>
      <c r="E337" s="174"/>
      <c r="F337" s="174"/>
    </row>
    <row r="338" spans="1:6" x14ac:dyDescent="0.25">
      <c r="A338" s="37">
        <v>38230</v>
      </c>
      <c r="B338" s="156">
        <v>1086.1089890000001</v>
      </c>
      <c r="C338" s="36">
        <v>896.01258840000003</v>
      </c>
      <c r="E338" s="174"/>
      <c r="F338" s="174"/>
    </row>
    <row r="339" spans="1:6" x14ac:dyDescent="0.25">
      <c r="A339" s="37">
        <v>38231</v>
      </c>
      <c r="B339" s="156">
        <v>1072.979249</v>
      </c>
      <c r="C339" s="36">
        <v>885.84800410000003</v>
      </c>
      <c r="E339" s="174"/>
      <c r="F339" s="174"/>
    </row>
    <row r="340" spans="1:6" x14ac:dyDescent="0.25">
      <c r="A340" s="37">
        <v>38232</v>
      </c>
      <c r="B340" s="156">
        <v>1056.054114</v>
      </c>
      <c r="C340" s="36">
        <v>886.18270470000004</v>
      </c>
      <c r="E340" s="174"/>
      <c r="F340" s="174"/>
    </row>
    <row r="341" spans="1:6" x14ac:dyDescent="0.25">
      <c r="A341" s="37">
        <v>38233</v>
      </c>
      <c r="B341" s="156">
        <v>1042.0345830000001</v>
      </c>
      <c r="C341" s="36">
        <v>867.99448829999994</v>
      </c>
      <c r="E341" s="174"/>
      <c r="F341" s="174"/>
    </row>
    <row r="342" spans="1:6" x14ac:dyDescent="0.25">
      <c r="A342" s="37">
        <v>38234</v>
      </c>
      <c r="B342" s="156">
        <v>1046.587747</v>
      </c>
      <c r="C342" s="36">
        <v>877.03585859999998</v>
      </c>
      <c r="E342" s="174"/>
      <c r="F342" s="174"/>
    </row>
    <row r="343" spans="1:6" x14ac:dyDescent="0.25">
      <c r="A343" s="37">
        <v>38235</v>
      </c>
      <c r="B343" s="156">
        <v>1009.097096</v>
      </c>
      <c r="C343" s="36">
        <v>876.58907469999997</v>
      </c>
      <c r="E343" s="174"/>
      <c r="F343" s="174"/>
    </row>
    <row r="344" spans="1:6" x14ac:dyDescent="0.25">
      <c r="A344" s="37">
        <v>38236</v>
      </c>
      <c r="B344" s="156">
        <v>986.35675800000001</v>
      </c>
      <c r="C344" s="156">
        <v>878.88434670000004</v>
      </c>
      <c r="D344" s="156"/>
      <c r="E344" s="174"/>
      <c r="F344" s="174"/>
    </row>
    <row r="345" spans="1:6" x14ac:dyDescent="0.25">
      <c r="A345" s="37">
        <v>38237</v>
      </c>
      <c r="B345" s="156">
        <v>1001.467005</v>
      </c>
      <c r="C345" s="156">
        <v>883.77146049999999</v>
      </c>
      <c r="D345" s="156"/>
      <c r="E345" s="174"/>
      <c r="F345" s="174"/>
    </row>
    <row r="346" spans="1:6" x14ac:dyDescent="0.25">
      <c r="A346" s="37">
        <v>38238</v>
      </c>
      <c r="B346" s="156">
        <v>1011.681253</v>
      </c>
      <c r="C346" s="156">
        <v>887.90404390000003</v>
      </c>
      <c r="D346" s="156"/>
      <c r="E346" s="174"/>
      <c r="F346" s="174"/>
    </row>
    <row r="347" spans="1:6" x14ac:dyDescent="0.25">
      <c r="A347" s="37">
        <v>38239</v>
      </c>
      <c r="B347" s="156">
        <v>1002.609684</v>
      </c>
      <c r="C347" s="156">
        <v>897.74876870000003</v>
      </c>
      <c r="D347" s="156"/>
      <c r="E347" s="174"/>
      <c r="F347" s="174"/>
    </row>
    <row r="348" spans="1:6" x14ac:dyDescent="0.25">
      <c r="A348" s="37">
        <v>38240</v>
      </c>
      <c r="B348" s="156">
        <v>976.98181820000002</v>
      </c>
      <c r="C348" s="156">
        <v>893.42301669999995</v>
      </c>
      <c r="D348" s="156"/>
      <c r="E348" s="174"/>
      <c r="F348" s="174"/>
    </row>
    <row r="349" spans="1:6" x14ac:dyDescent="0.25">
      <c r="A349" s="37">
        <v>38241</v>
      </c>
      <c r="B349" s="156">
        <v>987.89090910000004</v>
      </c>
      <c r="C349" s="156">
        <v>890.16157009999995</v>
      </c>
      <c r="D349" s="156"/>
      <c r="E349" s="174"/>
      <c r="F349" s="174"/>
    </row>
    <row r="350" spans="1:6" x14ac:dyDescent="0.25">
      <c r="A350" s="37">
        <v>38242</v>
      </c>
      <c r="B350" s="156">
        <v>1001.527273</v>
      </c>
      <c r="C350" s="156">
        <v>890.30658900000003</v>
      </c>
      <c r="D350" s="156"/>
      <c r="E350" s="174"/>
      <c r="F350" s="174"/>
    </row>
    <row r="351" spans="1:6" x14ac:dyDescent="0.25">
      <c r="A351" s="37">
        <v>38243</v>
      </c>
      <c r="B351" s="156">
        <v>1011.527273</v>
      </c>
      <c r="C351" s="69">
        <v>914.80247210000005</v>
      </c>
      <c r="D351" s="69"/>
      <c r="E351" s="174"/>
      <c r="F351" s="174"/>
    </row>
    <row r="352" spans="1:6" x14ac:dyDescent="0.25">
      <c r="A352" s="37">
        <v>38244</v>
      </c>
      <c r="B352" s="69">
        <v>1022.436364</v>
      </c>
      <c r="C352" s="69">
        <v>905.0091486</v>
      </c>
      <c r="D352" s="69"/>
      <c r="E352" s="174"/>
      <c r="F352" s="174"/>
    </row>
    <row r="353" spans="1:6" x14ac:dyDescent="0.25">
      <c r="A353" s="37">
        <v>38245</v>
      </c>
      <c r="B353" s="69">
        <v>1019.7090909999999</v>
      </c>
      <c r="C353" s="69">
        <v>900.58750069999996</v>
      </c>
      <c r="D353" s="69"/>
      <c r="E353" s="174"/>
      <c r="F353" s="174"/>
    </row>
    <row r="354" spans="1:6" x14ac:dyDescent="0.25">
      <c r="A354" s="37">
        <v>38246</v>
      </c>
      <c r="B354" s="69">
        <v>1039.7090909999999</v>
      </c>
      <c r="C354" s="69">
        <v>927.82795929999997</v>
      </c>
      <c r="D354" s="69"/>
      <c r="E354" s="174"/>
      <c r="F354" s="174"/>
    </row>
    <row r="355" spans="1:6" x14ac:dyDescent="0.25">
      <c r="A355" s="37">
        <v>38247</v>
      </c>
      <c r="B355" s="69">
        <v>1028.8</v>
      </c>
      <c r="C355" s="69">
        <v>928.828709</v>
      </c>
      <c r="D355" s="69"/>
      <c r="E355" s="174"/>
      <c r="F355" s="174"/>
    </row>
    <row r="356" spans="1:6" x14ac:dyDescent="0.25">
      <c r="A356" s="37">
        <v>38248</v>
      </c>
      <c r="B356" s="69">
        <v>1009.7090909999999</v>
      </c>
      <c r="C356" s="69">
        <v>937.0459376</v>
      </c>
      <c r="D356" s="69"/>
      <c r="E356" s="174"/>
      <c r="F356" s="174"/>
    </row>
    <row r="357" spans="1:6" x14ac:dyDescent="0.25">
      <c r="A357" s="37">
        <v>38249</v>
      </c>
      <c r="B357" s="69">
        <v>1014.254545</v>
      </c>
      <c r="C357" s="69">
        <v>948.09653900000001</v>
      </c>
      <c r="D357" s="69"/>
      <c r="E357" s="174"/>
      <c r="F357" s="174"/>
    </row>
    <row r="358" spans="1:6" x14ac:dyDescent="0.25">
      <c r="A358" s="37">
        <v>38250</v>
      </c>
      <c r="B358" s="69">
        <v>1015.163636</v>
      </c>
      <c r="C358" s="69">
        <v>972.51588719999995</v>
      </c>
      <c r="D358" s="69"/>
      <c r="E358" s="174"/>
      <c r="F358" s="174"/>
    </row>
    <row r="359" spans="1:6" x14ac:dyDescent="0.25">
      <c r="A359" s="37">
        <v>38251</v>
      </c>
      <c r="B359" s="69">
        <v>1023.345455</v>
      </c>
      <c r="C359" s="69">
        <v>985.34110120000003</v>
      </c>
      <c r="D359" s="69"/>
      <c r="E359" s="174"/>
      <c r="F359" s="174"/>
    </row>
    <row r="360" spans="1:6" x14ac:dyDescent="0.25">
      <c r="A360" s="37">
        <v>38252</v>
      </c>
      <c r="B360" s="69">
        <v>1046.072727</v>
      </c>
      <c r="C360" s="69">
        <v>953.0078436</v>
      </c>
      <c r="D360" s="69"/>
      <c r="E360" s="174"/>
      <c r="F360" s="174"/>
    </row>
    <row r="361" spans="1:6" x14ac:dyDescent="0.25">
      <c r="A361" s="37">
        <v>38253</v>
      </c>
      <c r="B361" s="69">
        <v>1031.5272729999999</v>
      </c>
      <c r="C361" s="174">
        <v>921.86979689999998</v>
      </c>
      <c r="D361" s="174"/>
      <c r="E361" s="174"/>
      <c r="F361" s="174"/>
    </row>
    <row r="362" spans="1:6" x14ac:dyDescent="0.25">
      <c r="A362" s="37">
        <v>38254</v>
      </c>
      <c r="B362" s="174">
        <v>1012.167547</v>
      </c>
      <c r="C362" s="174">
        <v>901.56228620000002</v>
      </c>
      <c r="D362" s="174"/>
      <c r="E362" s="174"/>
      <c r="F362" s="174"/>
    </row>
    <row r="363" spans="1:6" x14ac:dyDescent="0.25">
      <c r="A363" s="37">
        <v>38255</v>
      </c>
      <c r="B363" s="174">
        <v>1012.174663</v>
      </c>
      <c r="C363" s="174">
        <v>868.65587570000002</v>
      </c>
      <c r="D363" s="174"/>
      <c r="E363" s="174"/>
      <c r="F363" s="174"/>
    </row>
    <row r="364" spans="1:6" x14ac:dyDescent="0.25">
      <c r="A364" s="37">
        <v>38256</v>
      </c>
      <c r="B364" s="174">
        <v>1049.682663</v>
      </c>
      <c r="C364" s="174">
        <v>826.39045080000005</v>
      </c>
      <c r="D364" s="174"/>
      <c r="E364" s="174"/>
      <c r="F364" s="174"/>
    </row>
    <row r="365" spans="1:6" x14ac:dyDescent="0.25">
      <c r="A365" s="37">
        <v>38257</v>
      </c>
      <c r="B365" s="174">
        <v>1046.451556</v>
      </c>
      <c r="C365" s="174">
        <v>808.77427809999995</v>
      </c>
      <c r="D365" s="174"/>
      <c r="E365" s="174"/>
      <c r="F365" s="174"/>
    </row>
    <row r="366" spans="1:6" x14ac:dyDescent="0.25">
      <c r="A366" s="37">
        <v>38258</v>
      </c>
      <c r="B366" s="174">
        <v>1050.7452599999999</v>
      </c>
      <c r="C366" s="69">
        <v>803.66093149999995</v>
      </c>
      <c r="D366" s="69"/>
      <c r="E366" s="174"/>
      <c r="F366" s="174"/>
    </row>
    <row r="367" spans="1:6" x14ac:dyDescent="0.25">
      <c r="A367" s="37">
        <v>38259</v>
      </c>
      <c r="B367" s="69">
        <v>1032.5618999999999</v>
      </c>
      <c r="C367" s="69">
        <v>764.61553590000005</v>
      </c>
      <c r="D367" s="69"/>
      <c r="E367" s="174"/>
      <c r="F367" s="174"/>
    </row>
    <row r="368" spans="1:6" x14ac:dyDescent="0.25">
      <c r="A368" s="37">
        <v>38260</v>
      </c>
      <c r="B368" s="69">
        <v>1003.19897</v>
      </c>
      <c r="C368" s="69">
        <v>762.56505110000001</v>
      </c>
      <c r="D368" s="69"/>
      <c r="E368" s="174"/>
      <c r="F368" s="174"/>
    </row>
  </sheetData>
  <mergeCells count="1">
    <mergeCell ref="G29:J29"/>
  </mergeCells>
  <pageMargins left="0.7" right="0.7" top="0.75" bottom="0.75" header="0.3" footer="0.3"/>
  <headerFooter>
    <oddFooter>&amp;L_x000D_&amp;1#&amp;"Aptos"&amp;10&amp;K000000 National Gas | Confidential - Operational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8F830-FC82-49BA-A084-590937E13495}">
  <sheetPr codeName="Sheet11"/>
  <dimension ref="A1:H9"/>
  <sheetViews>
    <sheetView workbookViewId="0"/>
  </sheetViews>
  <sheetFormatPr defaultColWidth="8.7109375" defaultRowHeight="15" x14ac:dyDescent="0.25"/>
  <cols>
    <col min="1" max="1" width="9.28515625" style="48" customWidth="1"/>
    <col min="2" max="2" width="15.5703125" style="48" customWidth="1"/>
    <col min="3" max="3" width="21.7109375" style="48" customWidth="1"/>
    <col min="4" max="4" width="16" style="48" customWidth="1"/>
    <col min="5" max="5" width="19" style="48" customWidth="1"/>
    <col min="6" max="16384" width="8.7109375" style="48"/>
  </cols>
  <sheetData>
    <row r="1" spans="1:8" x14ac:dyDescent="0.25">
      <c r="A1" s="43" t="str">
        <f>HYPERLINK("#'Contents'!A1","Content Page")</f>
        <v>Content Page</v>
      </c>
      <c r="H1" s="48" t="s">
        <v>127</v>
      </c>
    </row>
    <row r="3" spans="1:8" x14ac:dyDescent="0.25">
      <c r="B3" s="124" t="s">
        <v>55</v>
      </c>
      <c r="C3" s="124" t="s">
        <v>54</v>
      </c>
      <c r="D3" s="124" t="s">
        <v>57</v>
      </c>
      <c r="E3" s="125" t="s">
        <v>134</v>
      </c>
      <c r="F3" s="124" t="s">
        <v>56</v>
      </c>
    </row>
    <row r="4" spans="1:8" x14ac:dyDescent="0.25">
      <c r="B4" s="80">
        <v>43495</v>
      </c>
      <c r="C4" s="79">
        <v>1075.324141818179</v>
      </c>
      <c r="D4" s="79">
        <v>228.11811918181752</v>
      </c>
      <c r="E4" s="79">
        <v>89.975078363636158</v>
      </c>
      <c r="F4" s="78">
        <v>0.82498793693645778</v>
      </c>
    </row>
    <row r="5" spans="1:8" x14ac:dyDescent="0.25">
      <c r="B5" s="80">
        <v>44234</v>
      </c>
      <c r="C5" s="79">
        <v>922.27260518181674</v>
      </c>
      <c r="D5" s="79">
        <v>532.08845999999926</v>
      </c>
      <c r="E5" s="79">
        <v>100.56080399999976</v>
      </c>
      <c r="F5" s="78">
        <v>0.63414280487941932</v>
      </c>
    </row>
    <row r="6" spans="1:8" x14ac:dyDescent="0.25">
      <c r="B6" s="80">
        <v>44905</v>
      </c>
      <c r="C6" s="79">
        <v>1391.3683917272695</v>
      </c>
      <c r="D6" s="79">
        <v>75.038458090910126</v>
      </c>
      <c r="E6" s="79">
        <v>116.92444036363617</v>
      </c>
      <c r="F6" s="78">
        <v>0.94882834999017207</v>
      </c>
    </row>
    <row r="7" spans="1:8" x14ac:dyDescent="0.25">
      <c r="A7" s="49"/>
      <c r="B7" s="80">
        <v>44940</v>
      </c>
      <c r="C7" s="79">
        <v>1464.5753154545428</v>
      </c>
      <c r="D7" s="79">
        <v>108.85732872727385</v>
      </c>
      <c r="E7" s="79">
        <v>115.11938890909067</v>
      </c>
      <c r="F7" s="78">
        <v>0.93081538689959009</v>
      </c>
    </row>
    <row r="8" spans="1:8" x14ac:dyDescent="0.25">
      <c r="B8" s="80">
        <v>46026</v>
      </c>
      <c r="C8" s="79">
        <v>1238.4322377272708</v>
      </c>
      <c r="D8" s="79">
        <v>479.48422399999822</v>
      </c>
      <c r="E8" s="79">
        <v>105.37211618181789</v>
      </c>
      <c r="F8" s="78">
        <v>0.72089200221185168</v>
      </c>
    </row>
    <row r="9" spans="1:8" x14ac:dyDescent="0.25">
      <c r="A9" s="50"/>
      <c r="B9" s="50"/>
      <c r="C9" s="50"/>
      <c r="D9" s="50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CA2F0-DD15-4B42-B419-CCEF389D6CA2}">
  <sheetPr codeName="Sheet12"/>
  <dimension ref="A1:AC340"/>
  <sheetViews>
    <sheetView workbookViewId="0"/>
  </sheetViews>
  <sheetFormatPr defaultColWidth="8.85546875" defaultRowHeight="15" x14ac:dyDescent="0.25"/>
  <cols>
    <col min="1" max="1" width="12.5703125" style="46" customWidth="1"/>
    <col min="2" max="2" width="8.85546875" style="46"/>
    <col min="3" max="6" width="13.85546875" style="46" bestFit="1" customWidth="1"/>
    <col min="7" max="8" width="8.85546875" style="46"/>
    <col min="9" max="9" width="11.42578125" style="46" bestFit="1" customWidth="1"/>
    <col min="10" max="22" width="8.85546875" style="46"/>
    <col min="23" max="23" width="13.5703125" style="46" customWidth="1"/>
    <col min="24" max="24" width="12.28515625" style="46" customWidth="1"/>
    <col min="25" max="25" width="13.7109375" style="46" bestFit="1" customWidth="1"/>
    <col min="26" max="26" width="13.28515625" style="46" customWidth="1"/>
    <col min="27" max="27" width="19.28515625" style="46" customWidth="1"/>
    <col min="28" max="16384" width="8.85546875" style="46"/>
  </cols>
  <sheetData>
    <row r="1" spans="1:29" x14ac:dyDescent="0.25">
      <c r="A1" s="43" t="str">
        <f>HYPERLINK("#'Contents'!A1","Content Page")</f>
        <v>Content Page</v>
      </c>
    </row>
    <row r="2" spans="1:29" x14ac:dyDescent="0.25">
      <c r="I2" s="46" t="s">
        <v>145</v>
      </c>
    </row>
    <row r="3" spans="1:29" x14ac:dyDescent="0.25">
      <c r="I3" s="66" t="s">
        <v>128</v>
      </c>
      <c r="W3" s="155" t="s">
        <v>250</v>
      </c>
    </row>
    <row r="4" spans="1:29" ht="26.25" x14ac:dyDescent="0.25">
      <c r="A4" s="61" t="s">
        <v>78</v>
      </c>
      <c r="B4" s="61" t="s">
        <v>79</v>
      </c>
      <c r="C4" s="61" t="s">
        <v>74</v>
      </c>
      <c r="D4" s="61" t="s">
        <v>75</v>
      </c>
      <c r="E4" s="61" t="s">
        <v>76</v>
      </c>
      <c r="F4" s="61" t="s">
        <v>77</v>
      </c>
      <c r="W4" s="158" t="s">
        <v>78</v>
      </c>
      <c r="X4" s="141" t="s">
        <v>278</v>
      </c>
      <c r="Y4" s="163" t="s">
        <v>279</v>
      </c>
      <c r="Z4" s="164" t="s">
        <v>280</v>
      </c>
      <c r="AA4" s="165" t="s">
        <v>281</v>
      </c>
      <c r="AB4"/>
      <c r="AC4"/>
    </row>
    <row r="5" spans="1:29" x14ac:dyDescent="0.25">
      <c r="A5" s="62" t="s">
        <v>67</v>
      </c>
      <c r="B5" s="63">
        <v>0</v>
      </c>
      <c r="C5" s="64">
        <v>16.632000000000001</v>
      </c>
      <c r="D5" s="65">
        <v>4.601</v>
      </c>
      <c r="E5" s="65">
        <v>2.2240000000000002</v>
      </c>
      <c r="F5" s="65">
        <v>2.4729999999999999</v>
      </c>
      <c r="W5" s="80">
        <v>45261</v>
      </c>
      <c r="X5" s="157">
        <v>102.57527000001315</v>
      </c>
      <c r="Y5" s="159">
        <v>0.75</v>
      </c>
      <c r="Z5" s="161">
        <v>26.523</v>
      </c>
      <c r="AA5" s="162">
        <v>0.58828878784518135</v>
      </c>
      <c r="AB5"/>
      <c r="AC5"/>
    </row>
    <row r="6" spans="1:29" x14ac:dyDescent="0.25">
      <c r="A6" s="66"/>
      <c r="B6" s="67">
        <v>2.0833333333333332E-2</v>
      </c>
      <c r="C6" s="64">
        <v>16.695</v>
      </c>
      <c r="D6" s="65">
        <v>4.8940000000000001</v>
      </c>
      <c r="E6" s="65">
        <v>2.2240000000000002</v>
      </c>
      <c r="F6" s="65">
        <v>3.008</v>
      </c>
      <c r="W6" s="160">
        <v>45638</v>
      </c>
      <c r="X6" s="157">
        <v>107.44575977549015</v>
      </c>
      <c r="Y6" s="159">
        <v>0.33333333333333331</v>
      </c>
      <c r="Z6" s="161">
        <v>27.867999999999999</v>
      </c>
      <c r="AA6" s="162">
        <v>0.67080685538224538</v>
      </c>
      <c r="AB6"/>
      <c r="AC6"/>
    </row>
    <row r="7" spans="1:29" x14ac:dyDescent="0.25">
      <c r="A7" s="66"/>
      <c r="B7" s="63">
        <v>4.1666666666666664E-2</v>
      </c>
      <c r="C7" s="64">
        <v>16.565999999999999</v>
      </c>
      <c r="D7" s="65">
        <v>4.7750000000000004</v>
      </c>
      <c r="E7" s="65">
        <v>2.2240000000000002</v>
      </c>
      <c r="F7" s="65">
        <v>3.1230000000000002</v>
      </c>
      <c r="W7" s="160">
        <v>46027</v>
      </c>
      <c r="X7" s="157">
        <v>103.07000000000001</v>
      </c>
      <c r="Y7" s="159">
        <v>0.375</v>
      </c>
      <c r="Z7" s="161">
        <v>26.059000000000001</v>
      </c>
      <c r="AA7" s="162">
        <v>0.53597285067873313</v>
      </c>
      <c r="AB7"/>
      <c r="AC7"/>
    </row>
    <row r="8" spans="1:29" x14ac:dyDescent="0.25">
      <c r="A8" s="66"/>
      <c r="B8" s="67">
        <v>6.25E-2</v>
      </c>
      <c r="C8" s="64">
        <v>16.364999999999998</v>
      </c>
      <c r="D8" s="65">
        <v>4.6970000000000001</v>
      </c>
      <c r="E8" s="65">
        <v>2.2229999999999999</v>
      </c>
      <c r="F8" s="65">
        <v>2.8239999999999998</v>
      </c>
    </row>
    <row r="9" spans="1:29" x14ac:dyDescent="0.25">
      <c r="A9" s="66"/>
      <c r="B9" s="63">
        <v>8.3333333333333329E-2</v>
      </c>
      <c r="C9" s="64">
        <v>16.300999999999998</v>
      </c>
      <c r="D9" s="65">
        <v>4.7699999999999996</v>
      </c>
      <c r="E9" s="65">
        <v>2.2229999999999999</v>
      </c>
      <c r="F9" s="65">
        <v>2.2090000000000001</v>
      </c>
    </row>
    <row r="10" spans="1:29" x14ac:dyDescent="0.25">
      <c r="A10" s="66"/>
      <c r="B10" s="67">
        <v>0.10416666666666667</v>
      </c>
      <c r="C10" s="64">
        <v>16.276</v>
      </c>
      <c r="D10" s="65">
        <v>4.9550000000000001</v>
      </c>
      <c r="E10" s="65">
        <v>2.2229999999999999</v>
      </c>
      <c r="F10" s="65">
        <v>2.3410000000000002</v>
      </c>
    </row>
    <row r="11" spans="1:29" x14ac:dyDescent="0.25">
      <c r="A11" s="66"/>
      <c r="B11" s="63">
        <v>0.125</v>
      </c>
      <c r="C11" s="64">
        <v>16.282</v>
      </c>
      <c r="D11" s="65">
        <v>5.2110000000000003</v>
      </c>
      <c r="E11" s="65">
        <v>2.2240000000000002</v>
      </c>
      <c r="F11" s="65">
        <v>2.2919999999999998</v>
      </c>
    </row>
    <row r="12" spans="1:29" x14ac:dyDescent="0.25">
      <c r="A12" s="66"/>
      <c r="B12" s="67">
        <v>0.14583333333333334</v>
      </c>
      <c r="C12" s="64">
        <v>16.189</v>
      </c>
      <c r="D12" s="65">
        <v>5.415</v>
      </c>
      <c r="E12" s="65">
        <v>2.282</v>
      </c>
      <c r="F12" s="65">
        <v>2.0760000000000001</v>
      </c>
    </row>
    <row r="13" spans="1:29" x14ac:dyDescent="0.25">
      <c r="A13" s="66"/>
      <c r="B13" s="63">
        <v>0.16666666666666666</v>
      </c>
      <c r="C13" s="64">
        <v>16.382999999999999</v>
      </c>
      <c r="D13" s="65">
        <v>5.5750000000000002</v>
      </c>
      <c r="E13" s="65">
        <v>2.355</v>
      </c>
      <c r="F13" s="65">
        <v>2.544</v>
      </c>
    </row>
    <row r="14" spans="1:29" x14ac:dyDescent="0.25">
      <c r="A14" s="66"/>
      <c r="B14" s="67">
        <v>0.1875</v>
      </c>
      <c r="C14" s="64">
        <v>16.617000000000001</v>
      </c>
      <c r="D14" s="65">
        <v>5.3789999999999996</v>
      </c>
      <c r="E14" s="65">
        <v>2.468</v>
      </c>
      <c r="F14" s="65">
        <v>2.9350000000000001</v>
      </c>
    </row>
    <row r="15" spans="1:29" x14ac:dyDescent="0.25">
      <c r="A15" s="66"/>
      <c r="B15" s="63">
        <v>0.20833333333333334</v>
      </c>
      <c r="C15" s="64">
        <v>17.295999999999999</v>
      </c>
      <c r="D15" s="65">
        <v>7.0679999999999996</v>
      </c>
      <c r="E15" s="65">
        <v>2.7919999999999998</v>
      </c>
      <c r="F15" s="65">
        <v>3.1280000000000001</v>
      </c>
    </row>
    <row r="16" spans="1:29" x14ac:dyDescent="0.25">
      <c r="A16" s="66"/>
      <c r="B16" s="67">
        <v>0.22916666666666666</v>
      </c>
      <c r="C16" s="64">
        <v>18.117000000000001</v>
      </c>
      <c r="D16" s="65">
        <v>9.11</v>
      </c>
      <c r="E16" s="65">
        <v>3.3330000000000002</v>
      </c>
      <c r="F16" s="65">
        <v>3.3029999999999999</v>
      </c>
    </row>
    <row r="17" spans="1:6" x14ac:dyDescent="0.25">
      <c r="A17" s="66"/>
      <c r="B17" s="63">
        <v>0.25</v>
      </c>
      <c r="C17" s="64">
        <v>19.288</v>
      </c>
      <c r="D17" s="65">
        <v>13.35</v>
      </c>
      <c r="E17" s="65">
        <v>4.5510000000000002</v>
      </c>
      <c r="F17" s="65">
        <v>3.786</v>
      </c>
    </row>
    <row r="18" spans="1:6" x14ac:dyDescent="0.25">
      <c r="A18" s="66"/>
      <c r="B18" s="67">
        <v>0.27083333333333331</v>
      </c>
      <c r="C18" s="64">
        <v>20.329000000000001</v>
      </c>
      <c r="D18" s="65">
        <v>17.573</v>
      </c>
      <c r="E18" s="65">
        <v>7.056</v>
      </c>
      <c r="F18" s="65">
        <v>4.2960000000000003</v>
      </c>
    </row>
    <row r="19" spans="1:6" x14ac:dyDescent="0.25">
      <c r="A19" s="66"/>
      <c r="B19" s="63">
        <v>0.29166666666666669</v>
      </c>
      <c r="C19" s="64">
        <v>21.265999999999998</v>
      </c>
      <c r="D19" s="65">
        <v>20.474</v>
      </c>
      <c r="E19" s="65">
        <v>10.394</v>
      </c>
      <c r="F19" s="65">
        <v>4.234</v>
      </c>
    </row>
    <row r="20" spans="1:6" x14ac:dyDescent="0.25">
      <c r="A20" s="66"/>
      <c r="B20" s="67">
        <v>0.3125</v>
      </c>
      <c r="C20" s="64">
        <v>21.748999999999999</v>
      </c>
      <c r="D20" s="65">
        <v>21.599</v>
      </c>
      <c r="E20" s="65">
        <v>13.459</v>
      </c>
      <c r="F20" s="65">
        <v>4.2770000000000001</v>
      </c>
    </row>
    <row r="21" spans="1:6" x14ac:dyDescent="0.25">
      <c r="A21" s="66"/>
      <c r="B21" s="63">
        <v>0.33333333333333331</v>
      </c>
      <c r="C21" s="64">
        <v>22.06</v>
      </c>
      <c r="D21" s="65">
        <v>22.039000000000001</v>
      </c>
      <c r="E21" s="65">
        <v>14.493</v>
      </c>
      <c r="F21" s="65">
        <v>3.9340000000000002</v>
      </c>
    </row>
    <row r="22" spans="1:6" x14ac:dyDescent="0.25">
      <c r="A22" s="66"/>
      <c r="B22" s="67">
        <v>0.35416666666666669</v>
      </c>
      <c r="C22" s="64">
        <v>22.219000000000001</v>
      </c>
      <c r="D22" s="65">
        <v>22.274999999999999</v>
      </c>
      <c r="E22" s="65">
        <v>14.657</v>
      </c>
      <c r="F22" s="65">
        <v>4.1740000000000004</v>
      </c>
    </row>
    <row r="23" spans="1:6" x14ac:dyDescent="0.25">
      <c r="A23" s="66"/>
      <c r="B23" s="63">
        <v>0.375</v>
      </c>
      <c r="C23" s="64">
        <v>22.312000000000001</v>
      </c>
      <c r="D23" s="65">
        <v>22.568000000000001</v>
      </c>
      <c r="E23" s="65">
        <v>15.147</v>
      </c>
      <c r="F23" s="65">
        <v>4.1479999999999997</v>
      </c>
    </row>
    <row r="24" spans="1:6" x14ac:dyDescent="0.25">
      <c r="A24" s="66"/>
      <c r="B24" s="67">
        <v>0.39583333333333331</v>
      </c>
      <c r="C24" s="64">
        <v>22.317</v>
      </c>
      <c r="D24" s="65">
        <v>22.72</v>
      </c>
      <c r="E24" s="65">
        <v>15.393000000000001</v>
      </c>
      <c r="F24" s="65">
        <v>4.2949999999999999</v>
      </c>
    </row>
    <row r="25" spans="1:6" x14ac:dyDescent="0.25">
      <c r="A25" s="66"/>
      <c r="B25" s="63">
        <v>0.41666666666666669</v>
      </c>
      <c r="C25" s="64">
        <v>22.22</v>
      </c>
      <c r="D25" s="65">
        <v>22.149000000000001</v>
      </c>
      <c r="E25" s="65">
        <v>15.644</v>
      </c>
      <c r="F25" s="65">
        <v>4.1040000000000001</v>
      </c>
    </row>
    <row r="26" spans="1:6" x14ac:dyDescent="0.25">
      <c r="A26" s="66"/>
      <c r="B26" s="67">
        <v>0.4375</v>
      </c>
      <c r="C26" s="64">
        <v>22.196000000000002</v>
      </c>
      <c r="D26" s="65">
        <v>21.928000000000001</v>
      </c>
      <c r="E26" s="65">
        <v>15.528</v>
      </c>
      <c r="F26" s="65">
        <v>3.9359999999999999</v>
      </c>
    </row>
    <row r="27" spans="1:6" x14ac:dyDescent="0.25">
      <c r="A27" s="66"/>
      <c r="B27" s="63">
        <v>0.45833333333333331</v>
      </c>
      <c r="C27" s="64">
        <v>22.206</v>
      </c>
      <c r="D27" s="65">
        <v>21.728000000000002</v>
      </c>
      <c r="E27" s="65">
        <v>15.938000000000001</v>
      </c>
      <c r="F27" s="65">
        <v>3.8239999999999998</v>
      </c>
    </row>
    <row r="28" spans="1:6" x14ac:dyDescent="0.25">
      <c r="A28" s="66"/>
      <c r="B28" s="67">
        <v>0.47916666666666669</v>
      </c>
      <c r="C28" s="64">
        <v>22.081</v>
      </c>
      <c r="D28" s="65">
        <v>20.937000000000001</v>
      </c>
      <c r="E28" s="65">
        <v>15.759</v>
      </c>
      <c r="F28" s="65">
        <v>3.83</v>
      </c>
    </row>
    <row r="29" spans="1:6" x14ac:dyDescent="0.25">
      <c r="A29" s="66"/>
      <c r="B29" s="63">
        <v>0.5</v>
      </c>
      <c r="C29" s="64">
        <v>23.161000000000001</v>
      </c>
      <c r="D29" s="65">
        <v>21.047000000000001</v>
      </c>
      <c r="E29" s="65">
        <v>15.933</v>
      </c>
      <c r="F29" s="65">
        <v>3.7930000000000001</v>
      </c>
    </row>
    <row r="30" spans="1:6" x14ac:dyDescent="0.25">
      <c r="A30" s="66"/>
      <c r="B30" s="67">
        <v>0.52083333333333337</v>
      </c>
      <c r="C30" s="64">
        <v>22.800999999999998</v>
      </c>
      <c r="D30" s="65">
        <v>20.905000000000001</v>
      </c>
      <c r="E30" s="65">
        <v>16.111999999999998</v>
      </c>
      <c r="F30" s="65">
        <v>3.7629999999999999</v>
      </c>
    </row>
    <row r="31" spans="1:6" x14ac:dyDescent="0.25">
      <c r="A31" s="66"/>
      <c r="B31" s="63">
        <v>0.54166666666666663</v>
      </c>
      <c r="C31" s="64">
        <v>22.369</v>
      </c>
      <c r="D31" s="65">
        <v>21.126999999999999</v>
      </c>
      <c r="E31" s="65">
        <v>16.591000000000001</v>
      </c>
      <c r="F31" s="65">
        <v>3.621</v>
      </c>
    </row>
    <row r="32" spans="1:6" x14ac:dyDescent="0.25">
      <c r="A32" s="66"/>
      <c r="B32" s="67">
        <v>0.5625</v>
      </c>
      <c r="C32" s="64">
        <v>22.443000000000001</v>
      </c>
      <c r="D32" s="65">
        <v>21.186</v>
      </c>
      <c r="E32" s="65">
        <v>16.867000000000001</v>
      </c>
      <c r="F32" s="65">
        <v>4.077</v>
      </c>
    </row>
    <row r="33" spans="1:6" x14ac:dyDescent="0.25">
      <c r="A33" s="66"/>
      <c r="B33" s="63">
        <v>0.58333333333333337</v>
      </c>
      <c r="C33" s="64">
        <v>23.236000000000001</v>
      </c>
      <c r="D33" s="65">
        <v>19.835999999999999</v>
      </c>
      <c r="E33" s="65">
        <v>16.969000000000001</v>
      </c>
      <c r="F33" s="65">
        <v>4.9779999999999998</v>
      </c>
    </row>
    <row r="34" spans="1:6" x14ac:dyDescent="0.25">
      <c r="A34" s="66"/>
      <c r="B34" s="67">
        <v>0.60416666666666663</v>
      </c>
      <c r="C34" s="64">
        <v>23.373999999999999</v>
      </c>
      <c r="D34" s="65">
        <v>19.946999999999999</v>
      </c>
      <c r="E34" s="65">
        <v>17.055</v>
      </c>
      <c r="F34" s="65">
        <v>5.8550000000000004</v>
      </c>
    </row>
    <row r="35" spans="1:6" x14ac:dyDescent="0.25">
      <c r="A35" s="66"/>
      <c r="B35" s="63">
        <v>0.625</v>
      </c>
      <c r="C35" s="64">
        <v>22.513999999999999</v>
      </c>
      <c r="D35" s="65">
        <v>20.253</v>
      </c>
      <c r="E35" s="65">
        <v>17.166</v>
      </c>
      <c r="F35" s="65">
        <v>7.077</v>
      </c>
    </row>
    <row r="36" spans="1:6" x14ac:dyDescent="0.25">
      <c r="A36" s="66"/>
      <c r="B36" s="67">
        <v>0.64583333333333337</v>
      </c>
      <c r="C36" s="64">
        <v>23.213000000000001</v>
      </c>
      <c r="D36" s="65">
        <v>20.356000000000002</v>
      </c>
      <c r="E36" s="65">
        <v>17.314</v>
      </c>
      <c r="F36" s="65">
        <v>8.1329999999999991</v>
      </c>
    </row>
    <row r="37" spans="1:6" x14ac:dyDescent="0.25">
      <c r="A37" s="66"/>
      <c r="B37" s="63">
        <v>0.66666666666666663</v>
      </c>
      <c r="C37" s="64">
        <v>23.488</v>
      </c>
      <c r="D37" s="65">
        <v>20.309999999999999</v>
      </c>
      <c r="E37" s="65">
        <v>17.690999999999999</v>
      </c>
      <c r="F37" s="65">
        <v>8.7870000000000008</v>
      </c>
    </row>
    <row r="38" spans="1:6" x14ac:dyDescent="0.25">
      <c r="A38" s="66"/>
      <c r="B38" s="67">
        <v>0.6875</v>
      </c>
      <c r="C38" s="64">
        <v>24.228000000000002</v>
      </c>
      <c r="D38" s="65">
        <v>20.808</v>
      </c>
      <c r="E38" s="65">
        <v>17.956</v>
      </c>
      <c r="F38" s="65">
        <v>9.1969999999999992</v>
      </c>
    </row>
    <row r="39" spans="1:6" x14ac:dyDescent="0.25">
      <c r="A39" s="66"/>
      <c r="B39" s="63">
        <v>0.70833333333333337</v>
      </c>
      <c r="C39" s="64">
        <v>24.413</v>
      </c>
      <c r="D39" s="65">
        <v>20.399999999999999</v>
      </c>
      <c r="E39" s="65">
        <v>17.952999999999999</v>
      </c>
      <c r="F39" s="65">
        <v>9.4</v>
      </c>
    </row>
    <row r="40" spans="1:6" x14ac:dyDescent="0.25">
      <c r="A40" s="66"/>
      <c r="B40" s="67">
        <v>0.72916666666666663</v>
      </c>
      <c r="C40" s="64">
        <v>24.533999999999999</v>
      </c>
      <c r="D40" s="65">
        <v>20.492000000000001</v>
      </c>
      <c r="E40" s="65">
        <v>18</v>
      </c>
      <c r="F40" s="65">
        <v>9.4049999999999994</v>
      </c>
    </row>
    <row r="41" spans="1:6" x14ac:dyDescent="0.25">
      <c r="A41" s="66"/>
      <c r="B41" s="63">
        <v>0.75</v>
      </c>
      <c r="C41" s="64">
        <v>24.501999999999999</v>
      </c>
      <c r="D41" s="65">
        <v>20.678000000000001</v>
      </c>
      <c r="E41" s="65">
        <v>17.972999999999999</v>
      </c>
      <c r="F41" s="65">
        <v>9.3989999999999991</v>
      </c>
    </row>
    <row r="42" spans="1:6" x14ac:dyDescent="0.25">
      <c r="A42" s="66"/>
      <c r="B42" s="67">
        <v>0.77083333333333337</v>
      </c>
      <c r="C42" s="64">
        <v>24.359000000000002</v>
      </c>
      <c r="D42" s="65">
        <v>20.492999999999999</v>
      </c>
      <c r="E42" s="65">
        <v>17.913</v>
      </c>
      <c r="F42" s="65">
        <v>9.391</v>
      </c>
    </row>
    <row r="43" spans="1:6" x14ac:dyDescent="0.25">
      <c r="A43" s="66"/>
      <c r="B43" s="63">
        <v>0.79166666666666663</v>
      </c>
      <c r="C43" s="64">
        <v>24.059000000000001</v>
      </c>
      <c r="D43" s="65">
        <v>20.893000000000001</v>
      </c>
      <c r="E43" s="65">
        <v>17.474</v>
      </c>
      <c r="F43" s="65">
        <v>9.3230000000000004</v>
      </c>
    </row>
    <row r="44" spans="1:6" x14ac:dyDescent="0.25">
      <c r="A44" s="66"/>
      <c r="B44" s="67">
        <v>0.8125</v>
      </c>
      <c r="C44" s="64">
        <v>23.413</v>
      </c>
      <c r="D44" s="65">
        <v>20.157</v>
      </c>
      <c r="E44" s="65">
        <v>16.91</v>
      </c>
      <c r="F44" s="65">
        <v>9.1929999999999996</v>
      </c>
    </row>
    <row r="45" spans="1:6" x14ac:dyDescent="0.25">
      <c r="A45" s="66"/>
      <c r="B45" s="63">
        <v>0.83333333333333337</v>
      </c>
      <c r="C45" s="64">
        <v>22.893999999999998</v>
      </c>
      <c r="D45" s="65">
        <v>19.754999999999999</v>
      </c>
      <c r="E45" s="65">
        <v>15.913</v>
      </c>
      <c r="F45" s="65">
        <v>9.2149999999999999</v>
      </c>
    </row>
    <row r="46" spans="1:6" x14ac:dyDescent="0.25">
      <c r="A46" s="66"/>
      <c r="B46" s="67">
        <v>0.85416666666666663</v>
      </c>
      <c r="C46" s="64">
        <v>22.135000000000002</v>
      </c>
      <c r="D46" s="65">
        <v>18.195</v>
      </c>
      <c r="E46" s="65">
        <v>14.723000000000001</v>
      </c>
      <c r="F46" s="65">
        <v>9.1920000000000002</v>
      </c>
    </row>
    <row r="47" spans="1:6" x14ac:dyDescent="0.25">
      <c r="A47" s="66"/>
      <c r="B47" s="63">
        <v>0.875</v>
      </c>
      <c r="C47" s="64">
        <v>21.315999999999999</v>
      </c>
      <c r="D47" s="65">
        <v>17.523</v>
      </c>
      <c r="E47" s="65">
        <v>13.138</v>
      </c>
      <c r="F47" s="65">
        <v>8.343</v>
      </c>
    </row>
    <row r="48" spans="1:6" x14ac:dyDescent="0.25">
      <c r="A48" s="66"/>
      <c r="B48" s="67">
        <v>0.89583333333333337</v>
      </c>
      <c r="C48" s="64">
        <v>20.16</v>
      </c>
      <c r="D48" s="65">
        <v>15.625</v>
      </c>
      <c r="E48" s="65">
        <v>11.75</v>
      </c>
      <c r="F48" s="65">
        <v>7.1879999999999997</v>
      </c>
    </row>
    <row r="49" spans="1:6" x14ac:dyDescent="0.25">
      <c r="A49" s="66"/>
      <c r="B49" s="63">
        <v>0.91666666666666663</v>
      </c>
      <c r="C49" s="64">
        <v>19.018999999999998</v>
      </c>
      <c r="D49" s="65">
        <v>14.555999999999999</v>
      </c>
      <c r="E49" s="65">
        <v>10.224</v>
      </c>
      <c r="F49" s="65">
        <v>6.1020000000000003</v>
      </c>
    </row>
    <row r="50" spans="1:6" x14ac:dyDescent="0.25">
      <c r="A50" s="66"/>
      <c r="B50" s="67">
        <v>0.9375</v>
      </c>
      <c r="C50" s="64">
        <v>18.026</v>
      </c>
      <c r="D50" s="65">
        <v>13.051</v>
      </c>
      <c r="E50" s="65">
        <v>8.4879999999999995</v>
      </c>
      <c r="F50" s="65">
        <v>5.2690000000000001</v>
      </c>
    </row>
    <row r="51" spans="1:6" x14ac:dyDescent="0.25">
      <c r="A51" s="66"/>
      <c r="B51" s="63">
        <v>0.95833333333333337</v>
      </c>
      <c r="C51" s="64">
        <v>17.297999999999998</v>
      </c>
      <c r="D51" s="65">
        <v>11.374000000000001</v>
      </c>
      <c r="E51" s="65">
        <v>6.6740000000000004</v>
      </c>
      <c r="F51" s="65">
        <v>4.9450000000000003</v>
      </c>
    </row>
    <row r="52" spans="1:6" x14ac:dyDescent="0.25">
      <c r="A52" s="66"/>
      <c r="B52" s="67">
        <v>0.97916666666666663</v>
      </c>
      <c r="C52" s="64">
        <v>16.846</v>
      </c>
      <c r="D52" s="65">
        <v>10.509</v>
      </c>
      <c r="E52" s="65">
        <v>6.1909999999999998</v>
      </c>
      <c r="F52" s="65">
        <v>5.0419999999999998</v>
      </c>
    </row>
    <row r="53" spans="1:6" x14ac:dyDescent="0.25">
      <c r="A53" s="62" t="s">
        <v>68</v>
      </c>
      <c r="B53" s="63">
        <v>0</v>
      </c>
      <c r="C53" s="64">
        <v>16.777999999999999</v>
      </c>
      <c r="D53" s="65">
        <v>9.6720000000000006</v>
      </c>
      <c r="E53" s="65">
        <v>6.4290000000000003</v>
      </c>
      <c r="F53" s="65">
        <v>4.5839999999999996</v>
      </c>
    </row>
    <row r="54" spans="1:6" x14ac:dyDescent="0.25">
      <c r="A54" s="66"/>
      <c r="B54" s="67">
        <v>2.0833333333333332E-2</v>
      </c>
      <c r="C54" s="64">
        <v>16.818000000000001</v>
      </c>
      <c r="D54" s="65">
        <v>9.4610000000000003</v>
      </c>
      <c r="E54" s="65">
        <v>6.5670000000000002</v>
      </c>
      <c r="F54" s="65">
        <v>4.4189999999999996</v>
      </c>
    </row>
    <row r="55" spans="1:6" x14ac:dyDescent="0.25">
      <c r="A55" s="66"/>
      <c r="B55" s="63">
        <v>4.1666666666666664E-2</v>
      </c>
      <c r="C55" s="64">
        <v>16.713999999999999</v>
      </c>
      <c r="D55" s="65">
        <v>8.3070000000000004</v>
      </c>
      <c r="E55" s="65">
        <v>6.6639999999999997</v>
      </c>
      <c r="F55" s="65">
        <v>4.1340000000000003</v>
      </c>
    </row>
    <row r="56" spans="1:6" x14ac:dyDescent="0.25">
      <c r="A56" s="66"/>
      <c r="B56" s="67">
        <v>6.25E-2</v>
      </c>
      <c r="C56" s="64">
        <v>16.481999999999999</v>
      </c>
      <c r="D56" s="65">
        <v>8.1679999999999993</v>
      </c>
      <c r="E56" s="65">
        <v>6.39</v>
      </c>
      <c r="F56" s="65">
        <v>4.0460000000000003</v>
      </c>
    </row>
    <row r="57" spans="1:6" x14ac:dyDescent="0.25">
      <c r="A57" s="66"/>
      <c r="B57" s="63">
        <v>8.3333333333333329E-2</v>
      </c>
      <c r="C57" s="64">
        <v>16.370999999999999</v>
      </c>
      <c r="D57" s="65">
        <v>8.15</v>
      </c>
      <c r="E57" s="65">
        <v>6.1849999999999996</v>
      </c>
      <c r="F57" s="65">
        <v>4.2729999999999997</v>
      </c>
    </row>
    <row r="58" spans="1:6" x14ac:dyDescent="0.25">
      <c r="A58" s="66"/>
      <c r="B58" s="67">
        <v>0.10416666666666667</v>
      </c>
      <c r="C58" s="64">
        <v>16.288</v>
      </c>
      <c r="D58" s="65">
        <v>8.7620000000000005</v>
      </c>
      <c r="E58" s="65">
        <v>6.1529999999999996</v>
      </c>
      <c r="F58" s="65">
        <v>4.1219999999999999</v>
      </c>
    </row>
    <row r="59" spans="1:6" x14ac:dyDescent="0.25">
      <c r="A59" s="66"/>
      <c r="B59" s="63">
        <v>0.125</v>
      </c>
      <c r="C59" s="64">
        <v>16.263000000000002</v>
      </c>
      <c r="D59" s="65">
        <v>9.1340000000000003</v>
      </c>
      <c r="E59" s="65">
        <v>5.8129999999999997</v>
      </c>
      <c r="F59" s="65">
        <v>4.3739999999999997</v>
      </c>
    </row>
    <row r="60" spans="1:6" x14ac:dyDescent="0.25">
      <c r="A60" s="66"/>
      <c r="B60" s="67">
        <v>0.14583333333333334</v>
      </c>
      <c r="C60" s="64">
        <v>16.138000000000002</v>
      </c>
      <c r="D60" s="65">
        <v>9.2680000000000007</v>
      </c>
      <c r="E60" s="65">
        <v>5.6379999999999999</v>
      </c>
      <c r="F60" s="65">
        <v>3.919</v>
      </c>
    </row>
    <row r="61" spans="1:6" x14ac:dyDescent="0.25">
      <c r="A61" s="66"/>
      <c r="B61" s="63">
        <v>0.16666666666666666</v>
      </c>
      <c r="C61" s="64">
        <v>16.282</v>
      </c>
      <c r="D61" s="65">
        <v>10.276999999999999</v>
      </c>
      <c r="E61" s="65">
        <v>5.88</v>
      </c>
      <c r="F61" s="65">
        <v>4.0389999999999997</v>
      </c>
    </row>
    <row r="62" spans="1:6" x14ac:dyDescent="0.25">
      <c r="A62" s="66"/>
      <c r="B62" s="67">
        <v>0.1875</v>
      </c>
      <c r="C62" s="64">
        <v>16.183</v>
      </c>
      <c r="D62" s="65">
        <v>10.61</v>
      </c>
      <c r="E62" s="65">
        <v>5.93</v>
      </c>
      <c r="F62" s="65">
        <v>4.1559999999999997</v>
      </c>
    </row>
    <row r="63" spans="1:6" x14ac:dyDescent="0.25">
      <c r="A63" s="66"/>
      <c r="B63" s="63">
        <v>0.20833333333333334</v>
      </c>
      <c r="C63" s="64">
        <v>17.010999999999999</v>
      </c>
      <c r="D63" s="65">
        <v>12.074</v>
      </c>
      <c r="E63" s="65">
        <v>7.87</v>
      </c>
      <c r="F63" s="65">
        <v>3.5310000000000001</v>
      </c>
    </row>
    <row r="64" spans="1:6" x14ac:dyDescent="0.25">
      <c r="A64" s="66"/>
      <c r="B64" s="67">
        <v>0.22916666666666666</v>
      </c>
      <c r="C64" s="64">
        <v>16.989999999999998</v>
      </c>
      <c r="D64" s="65">
        <v>13.565</v>
      </c>
      <c r="E64" s="65">
        <v>9.8160000000000007</v>
      </c>
      <c r="F64" s="65">
        <v>3.8010000000000002</v>
      </c>
    </row>
    <row r="65" spans="1:6" x14ac:dyDescent="0.25">
      <c r="A65" s="66"/>
      <c r="B65" s="63">
        <v>0.25</v>
      </c>
      <c r="C65" s="64">
        <v>17.445</v>
      </c>
      <c r="D65" s="65">
        <v>15.717000000000001</v>
      </c>
      <c r="E65" s="65">
        <v>15.81</v>
      </c>
      <c r="F65" s="65">
        <v>3.4289999999999998</v>
      </c>
    </row>
    <row r="66" spans="1:6" x14ac:dyDescent="0.25">
      <c r="A66" s="66"/>
      <c r="B66" s="67">
        <v>0.27083333333333331</v>
      </c>
      <c r="C66" s="64">
        <v>18.202999999999999</v>
      </c>
      <c r="D66" s="65">
        <v>19.617000000000001</v>
      </c>
      <c r="E66" s="65">
        <v>18.908999999999999</v>
      </c>
      <c r="F66" s="65">
        <v>3.2570000000000001</v>
      </c>
    </row>
    <row r="67" spans="1:6" x14ac:dyDescent="0.25">
      <c r="A67" s="66"/>
      <c r="B67" s="63">
        <v>0.29166666666666669</v>
      </c>
      <c r="C67" s="64">
        <v>19.55</v>
      </c>
      <c r="D67" s="65">
        <v>22.687000000000001</v>
      </c>
      <c r="E67" s="65">
        <v>21.623999999999999</v>
      </c>
      <c r="F67" s="65">
        <v>3.54</v>
      </c>
    </row>
    <row r="68" spans="1:6" x14ac:dyDescent="0.25">
      <c r="A68" s="66"/>
      <c r="B68" s="67">
        <v>0.3125</v>
      </c>
      <c r="C68" s="64">
        <v>20.3</v>
      </c>
      <c r="D68" s="65">
        <v>23.83</v>
      </c>
      <c r="E68" s="65">
        <v>22.504000000000001</v>
      </c>
      <c r="F68" s="65">
        <v>4.0529999999999999</v>
      </c>
    </row>
    <row r="69" spans="1:6" x14ac:dyDescent="0.25">
      <c r="A69" s="66"/>
      <c r="B69" s="63">
        <v>0.33333333333333331</v>
      </c>
      <c r="C69" s="64">
        <v>21.167000000000002</v>
      </c>
      <c r="D69" s="65">
        <v>24.065999999999999</v>
      </c>
      <c r="E69" s="65">
        <v>22.506</v>
      </c>
      <c r="F69" s="65">
        <v>4.9050000000000002</v>
      </c>
    </row>
    <row r="70" spans="1:6" x14ac:dyDescent="0.25">
      <c r="A70" s="66"/>
      <c r="B70" s="67">
        <v>0.35416666666666669</v>
      </c>
      <c r="C70" s="64">
        <v>21.992000000000001</v>
      </c>
      <c r="D70" s="65">
        <v>24.29</v>
      </c>
      <c r="E70" s="65">
        <v>22.782</v>
      </c>
      <c r="F70" s="65">
        <v>5.2009999999999996</v>
      </c>
    </row>
    <row r="71" spans="1:6" x14ac:dyDescent="0.25">
      <c r="A71" s="66"/>
      <c r="B71" s="63">
        <v>0.375</v>
      </c>
      <c r="C71" s="64">
        <v>22.007000000000001</v>
      </c>
      <c r="D71" s="65">
        <v>24.353999999999999</v>
      </c>
      <c r="E71" s="65">
        <v>22.167999999999999</v>
      </c>
      <c r="F71" s="65">
        <v>4.7480000000000002</v>
      </c>
    </row>
    <row r="72" spans="1:6" x14ac:dyDescent="0.25">
      <c r="A72" s="66"/>
      <c r="B72" s="67">
        <v>0.39583333333333331</v>
      </c>
      <c r="C72" s="64">
        <v>22.082999999999998</v>
      </c>
      <c r="D72" s="65">
        <v>24.356999999999999</v>
      </c>
      <c r="E72" s="65">
        <v>22.667999999999999</v>
      </c>
      <c r="F72" s="65">
        <v>4.907</v>
      </c>
    </row>
    <row r="73" spans="1:6" x14ac:dyDescent="0.25">
      <c r="A73" s="66"/>
      <c r="B73" s="63">
        <v>0.41666666666666669</v>
      </c>
      <c r="C73" s="64">
        <v>21.994</v>
      </c>
      <c r="D73" s="65">
        <v>24.286999999999999</v>
      </c>
      <c r="E73" s="65">
        <v>22.356999999999999</v>
      </c>
      <c r="F73" s="65">
        <v>4.3230000000000004</v>
      </c>
    </row>
    <row r="74" spans="1:6" x14ac:dyDescent="0.25">
      <c r="A74" s="66"/>
      <c r="B74" s="67">
        <v>0.4375</v>
      </c>
      <c r="C74" s="64">
        <v>22.053000000000001</v>
      </c>
      <c r="D74" s="65">
        <v>24.414000000000001</v>
      </c>
      <c r="E74" s="65">
        <v>22.457000000000001</v>
      </c>
      <c r="F74" s="65">
        <v>4.1820000000000004</v>
      </c>
    </row>
    <row r="75" spans="1:6" x14ac:dyDescent="0.25">
      <c r="A75" s="66"/>
      <c r="B75" s="63">
        <v>0.45833333333333331</v>
      </c>
      <c r="C75" s="64">
        <v>21.696000000000002</v>
      </c>
      <c r="D75" s="65">
        <v>23.728000000000002</v>
      </c>
      <c r="E75" s="65">
        <v>22.760999999999999</v>
      </c>
      <c r="F75" s="65">
        <v>4.0890000000000004</v>
      </c>
    </row>
    <row r="76" spans="1:6" x14ac:dyDescent="0.25">
      <c r="A76" s="66"/>
      <c r="B76" s="67">
        <v>0.47916666666666669</v>
      </c>
      <c r="C76" s="64">
        <v>21.722000000000001</v>
      </c>
      <c r="D76" s="65">
        <v>23.448</v>
      </c>
      <c r="E76" s="65">
        <v>22.939</v>
      </c>
      <c r="F76" s="65">
        <v>3.7519999999999998</v>
      </c>
    </row>
    <row r="77" spans="1:6" x14ac:dyDescent="0.25">
      <c r="A77" s="66"/>
      <c r="B77" s="63">
        <v>0.5</v>
      </c>
      <c r="C77" s="64">
        <v>21.891999999999999</v>
      </c>
      <c r="D77" s="65">
        <v>23.39</v>
      </c>
      <c r="E77" s="65">
        <v>23.241</v>
      </c>
      <c r="F77" s="65">
        <v>4.1269999999999998</v>
      </c>
    </row>
    <row r="78" spans="1:6" x14ac:dyDescent="0.25">
      <c r="A78" s="66"/>
      <c r="B78" s="67">
        <v>0.52083333333333337</v>
      </c>
      <c r="C78" s="64">
        <v>21.942</v>
      </c>
      <c r="D78" s="65">
        <v>22.652999999999999</v>
      </c>
      <c r="E78" s="65">
        <v>23.274999999999999</v>
      </c>
      <c r="F78" s="65">
        <v>4.4390000000000001</v>
      </c>
    </row>
    <row r="79" spans="1:6" x14ac:dyDescent="0.25">
      <c r="A79" s="66"/>
      <c r="B79" s="63">
        <v>0.54166666666666663</v>
      </c>
      <c r="C79" s="64">
        <v>21.928999999999998</v>
      </c>
      <c r="D79" s="65">
        <v>22.94</v>
      </c>
      <c r="E79" s="65">
        <v>22.765000000000001</v>
      </c>
      <c r="F79" s="65">
        <v>4.8010000000000002</v>
      </c>
    </row>
    <row r="80" spans="1:6" x14ac:dyDescent="0.25">
      <c r="A80" s="66"/>
      <c r="B80" s="67">
        <v>0.5625</v>
      </c>
      <c r="C80" s="64">
        <v>21.898</v>
      </c>
      <c r="D80" s="65">
        <v>22.515000000000001</v>
      </c>
      <c r="E80" s="65">
        <v>22.824999999999999</v>
      </c>
      <c r="F80" s="65">
        <v>5.23</v>
      </c>
    </row>
    <row r="81" spans="1:6" x14ac:dyDescent="0.25">
      <c r="A81" s="66"/>
      <c r="B81" s="63">
        <v>0.58333333333333337</v>
      </c>
      <c r="C81" s="64">
        <v>21.928999999999998</v>
      </c>
      <c r="D81" s="65">
        <v>21.867999999999999</v>
      </c>
      <c r="E81" s="65">
        <v>22.663</v>
      </c>
      <c r="F81" s="65">
        <v>6.1470000000000002</v>
      </c>
    </row>
    <row r="82" spans="1:6" x14ac:dyDescent="0.25">
      <c r="A82" s="66"/>
      <c r="B82" s="67">
        <v>0.60416666666666663</v>
      </c>
      <c r="C82" s="64">
        <v>22.169</v>
      </c>
      <c r="D82" s="65">
        <v>21.364999999999998</v>
      </c>
      <c r="E82" s="65">
        <v>22.59</v>
      </c>
      <c r="F82" s="65">
        <v>7.351</v>
      </c>
    </row>
    <row r="83" spans="1:6" x14ac:dyDescent="0.25">
      <c r="A83" s="66"/>
      <c r="B83" s="63">
        <v>0.625</v>
      </c>
      <c r="C83" s="64">
        <v>22.167000000000002</v>
      </c>
      <c r="D83" s="65">
        <v>21.369</v>
      </c>
      <c r="E83" s="65">
        <v>22.49</v>
      </c>
      <c r="F83" s="65">
        <v>8.1739999999999995</v>
      </c>
    </row>
    <row r="84" spans="1:6" x14ac:dyDescent="0.25">
      <c r="A84" s="66"/>
      <c r="B84" s="67">
        <v>0.64583333333333337</v>
      </c>
      <c r="C84" s="64">
        <v>22.158999999999999</v>
      </c>
      <c r="D84" s="65">
        <v>22.045000000000002</v>
      </c>
      <c r="E84" s="65">
        <v>22.407</v>
      </c>
      <c r="F84" s="65">
        <v>9</v>
      </c>
    </row>
    <row r="85" spans="1:6" x14ac:dyDescent="0.25">
      <c r="A85" s="66"/>
      <c r="B85" s="63">
        <v>0.66666666666666663</v>
      </c>
      <c r="C85" s="64">
        <v>22.196000000000002</v>
      </c>
      <c r="D85" s="65">
        <v>22.17</v>
      </c>
      <c r="E85" s="65">
        <v>21.789000000000001</v>
      </c>
      <c r="F85" s="65">
        <v>9.1310000000000002</v>
      </c>
    </row>
    <row r="86" spans="1:6" x14ac:dyDescent="0.25">
      <c r="A86" s="66"/>
      <c r="B86" s="67">
        <v>0.6875</v>
      </c>
      <c r="C86" s="64">
        <v>22.588000000000001</v>
      </c>
      <c r="D86" s="65">
        <v>22.422000000000001</v>
      </c>
      <c r="E86" s="65">
        <v>22.228999999999999</v>
      </c>
      <c r="F86" s="65">
        <v>9.3260000000000005</v>
      </c>
    </row>
    <row r="87" spans="1:6" x14ac:dyDescent="0.25">
      <c r="A87" s="66"/>
      <c r="B87" s="63">
        <v>0.70833333333333337</v>
      </c>
      <c r="C87" s="64">
        <v>22.965</v>
      </c>
      <c r="D87" s="65">
        <v>22.16</v>
      </c>
      <c r="E87" s="65">
        <v>21.809000000000001</v>
      </c>
      <c r="F87" s="65">
        <v>9.4019999999999992</v>
      </c>
    </row>
    <row r="88" spans="1:6" x14ac:dyDescent="0.25">
      <c r="A88" s="66"/>
      <c r="B88" s="67">
        <v>0.72916666666666663</v>
      </c>
      <c r="C88" s="64">
        <v>22.904</v>
      </c>
      <c r="D88" s="65">
        <v>21.65</v>
      </c>
      <c r="E88" s="65">
        <v>22.193999999999999</v>
      </c>
      <c r="F88" s="65">
        <v>9.4570000000000007</v>
      </c>
    </row>
    <row r="89" spans="1:6" x14ac:dyDescent="0.25">
      <c r="A89" s="66"/>
      <c r="B89" s="63">
        <v>0.75</v>
      </c>
      <c r="C89" s="64">
        <v>22.850999999999999</v>
      </c>
      <c r="D89" s="65">
        <v>22.15</v>
      </c>
      <c r="E89" s="65">
        <v>22.808</v>
      </c>
      <c r="F89" s="65">
        <v>9.5589999999999993</v>
      </c>
    </row>
    <row r="90" spans="1:6" x14ac:dyDescent="0.25">
      <c r="A90" s="66"/>
      <c r="B90" s="67">
        <v>0.77083333333333337</v>
      </c>
      <c r="C90" s="64">
        <v>22.219000000000001</v>
      </c>
      <c r="D90" s="65">
        <v>22.63</v>
      </c>
      <c r="E90" s="65">
        <v>22.963000000000001</v>
      </c>
      <c r="F90" s="65">
        <v>9.6419999999999995</v>
      </c>
    </row>
    <row r="91" spans="1:6" x14ac:dyDescent="0.25">
      <c r="A91" s="66"/>
      <c r="B91" s="63">
        <v>0.79166666666666663</v>
      </c>
      <c r="C91" s="64">
        <v>21.64</v>
      </c>
      <c r="D91" s="65">
        <v>23.388999999999999</v>
      </c>
      <c r="E91" s="65">
        <v>22.713999999999999</v>
      </c>
      <c r="F91" s="65">
        <v>10.058999999999999</v>
      </c>
    </row>
    <row r="92" spans="1:6" x14ac:dyDescent="0.25">
      <c r="A92" s="66"/>
      <c r="B92" s="67">
        <v>0.8125</v>
      </c>
      <c r="C92" s="64">
        <v>21.25</v>
      </c>
      <c r="D92" s="65">
        <v>23.456</v>
      </c>
      <c r="E92" s="65">
        <v>22.611000000000001</v>
      </c>
      <c r="F92" s="65">
        <v>9.8840000000000003</v>
      </c>
    </row>
    <row r="93" spans="1:6" x14ac:dyDescent="0.25">
      <c r="A93" s="66"/>
      <c r="B93" s="63">
        <v>0.83333333333333337</v>
      </c>
      <c r="C93" s="64">
        <v>21.766999999999999</v>
      </c>
      <c r="D93" s="65">
        <v>23.292999999999999</v>
      </c>
      <c r="E93" s="65">
        <v>22.452999999999999</v>
      </c>
      <c r="F93" s="65">
        <v>9.1460000000000008</v>
      </c>
    </row>
    <row r="94" spans="1:6" x14ac:dyDescent="0.25">
      <c r="A94" s="66"/>
      <c r="B94" s="67">
        <v>0.85416666666666663</v>
      </c>
      <c r="C94" s="64">
        <v>20.875</v>
      </c>
      <c r="D94" s="65">
        <v>22.718</v>
      </c>
      <c r="E94" s="65">
        <v>21.945</v>
      </c>
      <c r="F94" s="65">
        <v>8.2379999999999995</v>
      </c>
    </row>
    <row r="95" spans="1:6" x14ac:dyDescent="0.25">
      <c r="A95" s="66"/>
      <c r="B95" s="63">
        <v>0.875</v>
      </c>
      <c r="C95" s="64">
        <v>21.783000000000001</v>
      </c>
      <c r="D95" s="65">
        <v>23.326000000000001</v>
      </c>
      <c r="E95" s="65">
        <v>22.001000000000001</v>
      </c>
      <c r="F95" s="65">
        <v>7.3170000000000002</v>
      </c>
    </row>
    <row r="96" spans="1:6" x14ac:dyDescent="0.25">
      <c r="A96" s="66"/>
      <c r="B96" s="67">
        <v>0.89583333333333337</v>
      </c>
      <c r="C96" s="64">
        <v>21.384</v>
      </c>
      <c r="D96" s="65">
        <v>21.988</v>
      </c>
      <c r="E96" s="65">
        <v>21.713999999999999</v>
      </c>
      <c r="F96" s="65">
        <v>6.5049999999999999</v>
      </c>
    </row>
    <row r="97" spans="1:6" x14ac:dyDescent="0.25">
      <c r="A97" s="66"/>
      <c r="B97" s="63">
        <v>0.91666666666666663</v>
      </c>
      <c r="C97" s="64">
        <v>22.108000000000001</v>
      </c>
      <c r="D97" s="65">
        <v>22.62</v>
      </c>
      <c r="E97" s="65">
        <v>21.257999999999999</v>
      </c>
      <c r="F97" s="65">
        <v>5.29</v>
      </c>
    </row>
    <row r="98" spans="1:6" x14ac:dyDescent="0.25">
      <c r="A98" s="66"/>
      <c r="B98" s="67">
        <v>0.9375</v>
      </c>
      <c r="C98" s="64">
        <v>21.035</v>
      </c>
      <c r="D98" s="65">
        <v>21.344999999999999</v>
      </c>
      <c r="E98" s="65">
        <v>20.434999999999999</v>
      </c>
      <c r="F98" s="65">
        <v>4.5830000000000002</v>
      </c>
    </row>
    <row r="99" spans="1:6" x14ac:dyDescent="0.25">
      <c r="A99" s="66"/>
      <c r="B99" s="63">
        <v>0.95833333333333337</v>
      </c>
      <c r="C99" s="64">
        <v>17.873999999999999</v>
      </c>
      <c r="D99" s="65">
        <v>20.94</v>
      </c>
      <c r="E99" s="65">
        <v>20.675000000000001</v>
      </c>
      <c r="F99" s="65">
        <v>3.5209999999999999</v>
      </c>
    </row>
    <row r="100" spans="1:6" x14ac:dyDescent="0.25">
      <c r="A100" s="66"/>
      <c r="B100" s="67">
        <v>0.97916666666666663</v>
      </c>
      <c r="C100" s="64">
        <v>16.879000000000001</v>
      </c>
      <c r="D100" s="65">
        <v>20.193000000000001</v>
      </c>
      <c r="E100" s="65">
        <v>20.597999999999999</v>
      </c>
      <c r="F100" s="65">
        <v>3.081</v>
      </c>
    </row>
    <row r="101" spans="1:6" x14ac:dyDescent="0.25">
      <c r="A101" s="62" t="s">
        <v>69</v>
      </c>
      <c r="B101" s="63">
        <v>0</v>
      </c>
      <c r="C101" s="64">
        <v>16.760999999999999</v>
      </c>
      <c r="D101" s="65">
        <v>20.216999999999999</v>
      </c>
      <c r="E101" s="65">
        <v>20.885999999999999</v>
      </c>
      <c r="F101" s="65">
        <v>3.2160000000000002</v>
      </c>
    </row>
    <row r="102" spans="1:6" x14ac:dyDescent="0.25">
      <c r="A102" s="66"/>
      <c r="B102" s="67">
        <v>2.0833333333333332E-2</v>
      </c>
      <c r="C102" s="64">
        <v>17.404</v>
      </c>
      <c r="D102" s="65">
        <v>20.431000000000001</v>
      </c>
      <c r="E102" s="65">
        <v>21</v>
      </c>
      <c r="F102" s="65">
        <v>3.5960000000000001</v>
      </c>
    </row>
    <row r="103" spans="1:6" x14ac:dyDescent="0.25">
      <c r="A103" s="66"/>
      <c r="B103" s="63">
        <v>4.1666666666666664E-2</v>
      </c>
      <c r="C103" s="64">
        <v>17.434000000000001</v>
      </c>
      <c r="D103" s="65">
        <v>20.207000000000001</v>
      </c>
      <c r="E103" s="65">
        <v>20.927</v>
      </c>
      <c r="F103" s="65">
        <v>3.6349999999999998</v>
      </c>
    </row>
    <row r="104" spans="1:6" x14ac:dyDescent="0.25">
      <c r="A104" s="66"/>
      <c r="B104" s="67">
        <v>6.25E-2</v>
      </c>
      <c r="C104" s="64">
        <v>17.315999999999999</v>
      </c>
      <c r="D104" s="65">
        <v>19.518000000000001</v>
      </c>
      <c r="E104" s="65">
        <v>20.722000000000001</v>
      </c>
      <c r="F104" s="65">
        <v>3.1629999999999998</v>
      </c>
    </row>
    <row r="105" spans="1:6" x14ac:dyDescent="0.25">
      <c r="A105" s="66"/>
      <c r="B105" s="63">
        <v>8.3333333333333329E-2</v>
      </c>
      <c r="C105" s="64">
        <v>17.006</v>
      </c>
      <c r="D105" s="65">
        <v>18.838999999999999</v>
      </c>
      <c r="E105" s="65">
        <v>20.646999999999998</v>
      </c>
      <c r="F105" s="65">
        <v>2.6120000000000001</v>
      </c>
    </row>
    <row r="106" spans="1:6" x14ac:dyDescent="0.25">
      <c r="A106" s="66"/>
      <c r="B106" s="67">
        <v>0.10416666666666667</v>
      </c>
      <c r="C106" s="64">
        <v>16.349</v>
      </c>
      <c r="D106" s="65">
        <v>18.401</v>
      </c>
      <c r="E106" s="65">
        <v>20.550999999999998</v>
      </c>
      <c r="F106" s="65">
        <v>2.355</v>
      </c>
    </row>
    <row r="107" spans="1:6" x14ac:dyDescent="0.25">
      <c r="A107" s="66"/>
      <c r="B107" s="63">
        <v>0.125</v>
      </c>
      <c r="C107" s="64">
        <v>16.158999999999999</v>
      </c>
      <c r="D107" s="65">
        <v>17.824999999999999</v>
      </c>
      <c r="E107" s="65">
        <v>20.582000000000001</v>
      </c>
      <c r="F107" s="65">
        <v>2.38</v>
      </c>
    </row>
    <row r="108" spans="1:6" x14ac:dyDescent="0.25">
      <c r="A108" s="66"/>
      <c r="B108" s="67">
        <v>0.14583333333333334</v>
      </c>
      <c r="C108" s="64">
        <v>16.100000000000001</v>
      </c>
      <c r="D108" s="65">
        <v>17.556000000000001</v>
      </c>
      <c r="E108" s="65">
        <v>20.523</v>
      </c>
      <c r="F108" s="65">
        <v>2.3039999999999998</v>
      </c>
    </row>
    <row r="109" spans="1:6" x14ac:dyDescent="0.25">
      <c r="A109" s="66"/>
      <c r="B109" s="63">
        <v>0.16666666666666666</v>
      </c>
      <c r="C109" s="64">
        <v>16.201000000000001</v>
      </c>
      <c r="D109" s="65">
        <v>18.600000000000001</v>
      </c>
      <c r="E109" s="65">
        <v>20.716999999999999</v>
      </c>
      <c r="F109" s="65">
        <v>2.4039999999999999</v>
      </c>
    </row>
    <row r="110" spans="1:6" x14ac:dyDescent="0.25">
      <c r="A110" s="66"/>
      <c r="B110" s="67">
        <v>0.1875</v>
      </c>
      <c r="C110" s="64">
        <v>16.245999999999999</v>
      </c>
      <c r="D110" s="65">
        <v>18.670000000000002</v>
      </c>
      <c r="E110" s="65">
        <v>20.957000000000001</v>
      </c>
      <c r="F110" s="65">
        <v>2.4359999999999999</v>
      </c>
    </row>
    <row r="111" spans="1:6" x14ac:dyDescent="0.25">
      <c r="A111" s="66"/>
      <c r="B111" s="63">
        <v>0.20833333333333334</v>
      </c>
      <c r="C111" s="64">
        <v>16.030999999999999</v>
      </c>
      <c r="D111" s="65">
        <v>19.594000000000001</v>
      </c>
      <c r="E111" s="65">
        <v>21.797000000000001</v>
      </c>
      <c r="F111" s="65">
        <v>2.427</v>
      </c>
    </row>
    <row r="112" spans="1:6" x14ac:dyDescent="0.25">
      <c r="A112" s="66"/>
      <c r="B112" s="67">
        <v>0.22916666666666666</v>
      </c>
      <c r="C112" s="64">
        <v>16.140999999999998</v>
      </c>
      <c r="D112" s="65">
        <v>20.538</v>
      </c>
      <c r="E112" s="65">
        <v>22.652000000000001</v>
      </c>
      <c r="F112" s="65">
        <v>2.4060000000000001</v>
      </c>
    </row>
    <row r="113" spans="1:6" x14ac:dyDescent="0.25">
      <c r="A113" s="66"/>
      <c r="B113" s="63">
        <v>0.25</v>
      </c>
      <c r="C113" s="64">
        <v>16.788</v>
      </c>
      <c r="D113" s="65">
        <v>21.49</v>
      </c>
      <c r="E113" s="65">
        <v>24.018999999999998</v>
      </c>
      <c r="F113" s="65">
        <v>2.8170000000000002</v>
      </c>
    </row>
    <row r="114" spans="1:6" x14ac:dyDescent="0.25">
      <c r="A114" s="66"/>
      <c r="B114" s="67">
        <v>0.27083333333333331</v>
      </c>
      <c r="C114" s="64">
        <v>17.428999999999998</v>
      </c>
      <c r="D114" s="65">
        <v>22.942</v>
      </c>
      <c r="E114" s="65">
        <v>25.265000000000001</v>
      </c>
      <c r="F114" s="65">
        <v>4.0330000000000004</v>
      </c>
    </row>
    <row r="115" spans="1:6" x14ac:dyDescent="0.25">
      <c r="A115" s="66"/>
      <c r="B115" s="63">
        <v>0.29166666666666669</v>
      </c>
      <c r="C115" s="64">
        <v>19.326000000000001</v>
      </c>
      <c r="D115" s="65">
        <v>24.11</v>
      </c>
      <c r="E115" s="65">
        <v>26.263000000000002</v>
      </c>
      <c r="F115" s="65">
        <v>6.4160000000000004</v>
      </c>
    </row>
    <row r="116" spans="1:6" x14ac:dyDescent="0.25">
      <c r="A116" s="66"/>
      <c r="B116" s="67">
        <v>0.3125</v>
      </c>
      <c r="C116" s="64">
        <v>20.283999999999999</v>
      </c>
      <c r="D116" s="65">
        <v>25.163</v>
      </c>
      <c r="E116" s="65">
        <v>26.835999999999999</v>
      </c>
      <c r="F116" s="65">
        <v>7.3970000000000002</v>
      </c>
    </row>
    <row r="117" spans="1:6" x14ac:dyDescent="0.25">
      <c r="A117" s="66"/>
      <c r="B117" s="63">
        <v>0.33333333333333331</v>
      </c>
      <c r="C117" s="64">
        <v>20.667000000000002</v>
      </c>
      <c r="D117" s="65">
        <v>25.013999999999999</v>
      </c>
      <c r="E117" s="65">
        <v>26.984000000000002</v>
      </c>
      <c r="F117" s="65">
        <v>7.8739999999999997</v>
      </c>
    </row>
    <row r="118" spans="1:6" x14ac:dyDescent="0.25">
      <c r="A118" s="66"/>
      <c r="B118" s="67">
        <v>0.35416666666666669</v>
      </c>
      <c r="C118" s="64">
        <v>20.443999999999999</v>
      </c>
      <c r="D118" s="65">
        <v>24.939</v>
      </c>
      <c r="E118" s="65">
        <v>27.225000000000001</v>
      </c>
      <c r="F118" s="65">
        <v>8.5280000000000005</v>
      </c>
    </row>
    <row r="119" spans="1:6" x14ac:dyDescent="0.25">
      <c r="A119" s="66"/>
      <c r="B119" s="63">
        <v>0.375</v>
      </c>
      <c r="C119" s="64">
        <v>20.227</v>
      </c>
      <c r="D119" s="65">
        <v>25.524999999999999</v>
      </c>
      <c r="E119" s="65">
        <v>27.212</v>
      </c>
      <c r="F119" s="65">
        <v>7.6849999999999996</v>
      </c>
    </row>
    <row r="120" spans="1:6" x14ac:dyDescent="0.25">
      <c r="A120" s="66"/>
      <c r="B120" s="67">
        <v>0.39583333333333331</v>
      </c>
      <c r="C120" s="64">
        <v>21.254000000000001</v>
      </c>
      <c r="D120" s="65">
        <v>25.768000000000001</v>
      </c>
      <c r="E120" s="65">
        <v>27.196000000000002</v>
      </c>
      <c r="F120" s="65">
        <v>7.8209999999999997</v>
      </c>
    </row>
    <row r="121" spans="1:6" x14ac:dyDescent="0.25">
      <c r="A121" s="66"/>
      <c r="B121" s="63">
        <v>0.41666666666666669</v>
      </c>
      <c r="C121" s="64">
        <v>21.797000000000001</v>
      </c>
      <c r="D121" s="65">
        <v>25.466999999999999</v>
      </c>
      <c r="E121" s="65">
        <v>27.111999999999998</v>
      </c>
      <c r="F121" s="65">
        <v>7.7469999999999999</v>
      </c>
    </row>
    <row r="122" spans="1:6" x14ac:dyDescent="0.25">
      <c r="A122" s="66"/>
      <c r="B122" s="67">
        <v>0.4375</v>
      </c>
      <c r="C122" s="64">
        <v>22.077999999999999</v>
      </c>
      <c r="D122" s="65">
        <v>25.491</v>
      </c>
      <c r="E122" s="65">
        <v>26.963999999999999</v>
      </c>
      <c r="F122" s="65">
        <v>7.7370000000000001</v>
      </c>
    </row>
    <row r="123" spans="1:6" x14ac:dyDescent="0.25">
      <c r="A123" s="66"/>
      <c r="B123" s="63">
        <v>0.45833333333333331</v>
      </c>
      <c r="C123" s="64">
        <v>21.968</v>
      </c>
      <c r="D123" s="65">
        <v>25.097000000000001</v>
      </c>
      <c r="E123" s="65">
        <v>27.12</v>
      </c>
      <c r="F123" s="65">
        <v>8.1869999999999994</v>
      </c>
    </row>
    <row r="124" spans="1:6" x14ac:dyDescent="0.25">
      <c r="A124" s="66"/>
      <c r="B124" s="67">
        <v>0.47916666666666669</v>
      </c>
      <c r="C124" s="64">
        <v>22.149000000000001</v>
      </c>
      <c r="D124" s="65">
        <v>25.134</v>
      </c>
      <c r="E124" s="65">
        <v>27.143000000000001</v>
      </c>
      <c r="F124" s="65">
        <v>8.1780000000000008</v>
      </c>
    </row>
    <row r="125" spans="1:6" x14ac:dyDescent="0.25">
      <c r="A125" s="66"/>
      <c r="B125" s="63">
        <v>0.5</v>
      </c>
      <c r="C125" s="64">
        <v>22.44</v>
      </c>
      <c r="D125" s="65">
        <v>25.835999999999999</v>
      </c>
      <c r="E125" s="65">
        <v>26.71</v>
      </c>
      <c r="F125" s="65">
        <v>8.3450000000000006</v>
      </c>
    </row>
    <row r="126" spans="1:6" x14ac:dyDescent="0.25">
      <c r="A126" s="66"/>
      <c r="B126" s="67">
        <v>0.52083333333333337</v>
      </c>
      <c r="C126" s="64">
        <v>22.587</v>
      </c>
      <c r="D126" s="65">
        <v>25.844000000000001</v>
      </c>
      <c r="E126" s="65">
        <v>26.492000000000001</v>
      </c>
      <c r="F126" s="65">
        <v>9.3490000000000002</v>
      </c>
    </row>
    <row r="127" spans="1:6" x14ac:dyDescent="0.25">
      <c r="A127" s="66"/>
      <c r="B127" s="63">
        <v>0.54166666666666663</v>
      </c>
      <c r="C127" s="64">
        <v>22.484999999999999</v>
      </c>
      <c r="D127" s="65">
        <v>25.847000000000001</v>
      </c>
      <c r="E127" s="65">
        <v>26.481999999999999</v>
      </c>
      <c r="F127" s="65">
        <v>10.028</v>
      </c>
    </row>
    <row r="128" spans="1:6" x14ac:dyDescent="0.25">
      <c r="A128" s="66"/>
      <c r="B128" s="67">
        <v>0.5625</v>
      </c>
      <c r="C128" s="64">
        <v>22.504999999999999</v>
      </c>
      <c r="D128" s="65">
        <v>25.76</v>
      </c>
      <c r="E128" s="65">
        <v>26.44</v>
      </c>
      <c r="F128" s="65">
        <v>10.757</v>
      </c>
    </row>
    <row r="129" spans="1:6" x14ac:dyDescent="0.25">
      <c r="A129" s="66"/>
      <c r="B129" s="63">
        <v>0.58333333333333337</v>
      </c>
      <c r="C129" s="64">
        <v>22.558</v>
      </c>
      <c r="D129" s="65">
        <v>25.606999999999999</v>
      </c>
      <c r="E129" s="65">
        <v>26.498000000000001</v>
      </c>
      <c r="F129" s="65">
        <v>13.106999999999999</v>
      </c>
    </row>
    <row r="130" spans="1:6" x14ac:dyDescent="0.25">
      <c r="A130" s="66"/>
      <c r="B130" s="67">
        <v>0.60416666666666663</v>
      </c>
      <c r="C130" s="64">
        <v>22.582999999999998</v>
      </c>
      <c r="D130" s="65">
        <v>25.609000000000002</v>
      </c>
      <c r="E130" s="65">
        <v>26.309000000000001</v>
      </c>
      <c r="F130" s="65">
        <v>14.882</v>
      </c>
    </row>
    <row r="131" spans="1:6" x14ac:dyDescent="0.25">
      <c r="A131" s="66"/>
      <c r="B131" s="63">
        <v>0.625</v>
      </c>
      <c r="C131" s="64">
        <v>22.553000000000001</v>
      </c>
      <c r="D131" s="65">
        <v>25.265000000000001</v>
      </c>
      <c r="E131" s="65">
        <v>26.189</v>
      </c>
      <c r="F131" s="65">
        <v>17.991</v>
      </c>
    </row>
    <row r="132" spans="1:6" x14ac:dyDescent="0.25">
      <c r="A132" s="66"/>
      <c r="B132" s="67">
        <v>0.64583333333333337</v>
      </c>
      <c r="C132" s="64">
        <v>23.109000000000002</v>
      </c>
      <c r="D132" s="65">
        <v>25.327999999999999</v>
      </c>
      <c r="E132" s="65">
        <v>26.433</v>
      </c>
      <c r="F132" s="65">
        <v>19.457000000000001</v>
      </c>
    </row>
    <row r="133" spans="1:6" x14ac:dyDescent="0.25">
      <c r="A133" s="66"/>
      <c r="B133" s="63">
        <v>0.66666666666666663</v>
      </c>
      <c r="C133" s="64">
        <v>23.67</v>
      </c>
      <c r="D133" s="65">
        <v>25.161000000000001</v>
      </c>
      <c r="E133" s="65">
        <v>26.239000000000001</v>
      </c>
      <c r="F133" s="65">
        <v>20.352</v>
      </c>
    </row>
    <row r="134" spans="1:6" x14ac:dyDescent="0.25">
      <c r="A134" s="66"/>
      <c r="B134" s="67">
        <v>0.6875</v>
      </c>
      <c r="C134" s="64">
        <v>23.885000000000002</v>
      </c>
      <c r="D134" s="65">
        <v>25.201000000000001</v>
      </c>
      <c r="E134" s="65">
        <v>26.614000000000001</v>
      </c>
      <c r="F134" s="65">
        <v>20.902000000000001</v>
      </c>
    </row>
    <row r="135" spans="1:6" x14ac:dyDescent="0.25">
      <c r="A135" s="66"/>
      <c r="B135" s="63">
        <v>0.70833333333333337</v>
      </c>
      <c r="C135" s="64">
        <v>24.227</v>
      </c>
      <c r="D135" s="65">
        <v>25.495999999999999</v>
      </c>
      <c r="E135" s="65">
        <v>26.277000000000001</v>
      </c>
      <c r="F135" s="65">
        <v>21.21</v>
      </c>
    </row>
    <row r="136" spans="1:6" x14ac:dyDescent="0.25">
      <c r="A136" s="66"/>
      <c r="B136" s="67">
        <v>0.72916666666666663</v>
      </c>
      <c r="C136" s="64">
        <v>24.344000000000001</v>
      </c>
      <c r="D136" s="65">
        <v>25.373000000000001</v>
      </c>
      <c r="E136" s="65">
        <v>26.143000000000001</v>
      </c>
      <c r="F136" s="65">
        <v>21.213999999999999</v>
      </c>
    </row>
    <row r="137" spans="1:6" x14ac:dyDescent="0.25">
      <c r="A137" s="66"/>
      <c r="B137" s="63">
        <v>0.75</v>
      </c>
      <c r="C137" s="64">
        <v>24.2</v>
      </c>
      <c r="D137" s="65">
        <v>25.367000000000001</v>
      </c>
      <c r="E137" s="65">
        <v>26.093</v>
      </c>
      <c r="F137" s="65">
        <v>21.117999999999999</v>
      </c>
    </row>
    <row r="138" spans="1:6" x14ac:dyDescent="0.25">
      <c r="A138" s="66"/>
      <c r="B138" s="67">
        <v>0.77083333333333337</v>
      </c>
      <c r="C138" s="64">
        <v>23.847000000000001</v>
      </c>
      <c r="D138" s="65">
        <v>25.44</v>
      </c>
      <c r="E138" s="65">
        <v>26.257999999999999</v>
      </c>
      <c r="F138" s="65">
        <v>20.88</v>
      </c>
    </row>
    <row r="139" spans="1:6" x14ac:dyDescent="0.25">
      <c r="A139" s="66"/>
      <c r="B139" s="63">
        <v>0.79166666666666663</v>
      </c>
      <c r="C139" s="64">
        <v>23.503</v>
      </c>
      <c r="D139" s="65">
        <v>25.12</v>
      </c>
      <c r="E139" s="65">
        <v>25.904</v>
      </c>
      <c r="F139" s="65">
        <v>20.733000000000001</v>
      </c>
    </row>
    <row r="140" spans="1:6" x14ac:dyDescent="0.25">
      <c r="A140" s="66"/>
      <c r="B140" s="67">
        <v>0.8125</v>
      </c>
      <c r="C140" s="64">
        <v>23.114999999999998</v>
      </c>
      <c r="D140" s="65">
        <v>24.672999999999998</v>
      </c>
      <c r="E140" s="65">
        <v>25.687000000000001</v>
      </c>
      <c r="F140" s="65">
        <v>20.596</v>
      </c>
    </row>
    <row r="141" spans="1:6" x14ac:dyDescent="0.25">
      <c r="A141" s="66"/>
      <c r="B141" s="63">
        <v>0.83333333333333337</v>
      </c>
      <c r="C141" s="64">
        <v>23.358000000000001</v>
      </c>
      <c r="D141" s="65">
        <v>24.366</v>
      </c>
      <c r="E141" s="65">
        <v>25.234999999999999</v>
      </c>
      <c r="F141" s="65">
        <v>20.321999999999999</v>
      </c>
    </row>
    <row r="142" spans="1:6" x14ac:dyDescent="0.25">
      <c r="A142" s="66"/>
      <c r="B142" s="67">
        <v>0.85416666666666663</v>
      </c>
      <c r="C142" s="64">
        <v>22.943999999999999</v>
      </c>
      <c r="D142" s="65">
        <v>24.353999999999999</v>
      </c>
      <c r="E142" s="65">
        <v>25.131</v>
      </c>
      <c r="F142" s="65">
        <v>19.311</v>
      </c>
    </row>
    <row r="143" spans="1:6" x14ac:dyDescent="0.25">
      <c r="A143" s="66"/>
      <c r="B143" s="63">
        <v>0.875</v>
      </c>
      <c r="C143" s="64">
        <v>23.283000000000001</v>
      </c>
      <c r="D143" s="65">
        <v>24.48</v>
      </c>
      <c r="E143" s="65">
        <v>24.451000000000001</v>
      </c>
      <c r="F143" s="65">
        <v>18.706</v>
      </c>
    </row>
    <row r="144" spans="1:6" x14ac:dyDescent="0.25">
      <c r="A144" s="66"/>
      <c r="B144" s="67">
        <v>0.89583333333333337</v>
      </c>
      <c r="C144" s="64">
        <v>22.434999999999999</v>
      </c>
      <c r="D144" s="65">
        <v>23.47</v>
      </c>
      <c r="E144" s="65">
        <v>23.818000000000001</v>
      </c>
      <c r="F144" s="65">
        <v>17.577999999999999</v>
      </c>
    </row>
    <row r="145" spans="1:6" x14ac:dyDescent="0.25">
      <c r="A145" s="66"/>
      <c r="B145" s="63">
        <v>0.91666666666666663</v>
      </c>
      <c r="C145" s="64">
        <v>22.385999999999999</v>
      </c>
      <c r="D145" s="65">
        <v>23.623000000000001</v>
      </c>
      <c r="E145" s="65">
        <v>24.193999999999999</v>
      </c>
      <c r="F145" s="65">
        <v>17.344999999999999</v>
      </c>
    </row>
    <row r="146" spans="1:6" x14ac:dyDescent="0.25">
      <c r="A146" s="66"/>
      <c r="B146" s="67">
        <v>0.9375</v>
      </c>
      <c r="C146" s="64">
        <v>21.414000000000001</v>
      </c>
      <c r="D146" s="65">
        <v>22.678000000000001</v>
      </c>
      <c r="E146" s="65">
        <v>23.774999999999999</v>
      </c>
      <c r="F146" s="65">
        <v>16.338000000000001</v>
      </c>
    </row>
    <row r="147" spans="1:6" x14ac:dyDescent="0.25">
      <c r="A147" s="66"/>
      <c r="B147" s="63">
        <v>0.95833333333333337</v>
      </c>
      <c r="C147" s="64">
        <v>21.798999999999999</v>
      </c>
      <c r="D147" s="65">
        <v>22.41</v>
      </c>
      <c r="E147" s="65">
        <v>23.562000000000001</v>
      </c>
      <c r="F147" s="65">
        <v>15.824</v>
      </c>
    </row>
    <row r="148" spans="1:6" x14ac:dyDescent="0.25">
      <c r="A148" s="66"/>
      <c r="B148" s="67">
        <v>0.97916666666666663</v>
      </c>
      <c r="C148" s="64">
        <v>21.381</v>
      </c>
      <c r="D148" s="65">
        <v>22.099</v>
      </c>
      <c r="E148" s="65">
        <v>23.315000000000001</v>
      </c>
      <c r="F148" s="65">
        <v>15.311</v>
      </c>
    </row>
    <row r="149" spans="1:6" x14ac:dyDescent="0.25">
      <c r="A149" s="62" t="s">
        <v>70</v>
      </c>
      <c r="B149" s="63">
        <v>0</v>
      </c>
      <c r="C149" s="64">
        <v>21.181000000000001</v>
      </c>
      <c r="D149" s="65">
        <v>21.655999999999999</v>
      </c>
      <c r="E149" s="65">
        <v>23.268999999999998</v>
      </c>
      <c r="F149" s="65">
        <v>15.372999999999999</v>
      </c>
    </row>
    <row r="150" spans="1:6" x14ac:dyDescent="0.25">
      <c r="A150" s="66"/>
      <c r="B150" s="67">
        <v>2.0833333333333332E-2</v>
      </c>
      <c r="C150" s="64">
        <v>21.579000000000001</v>
      </c>
      <c r="D150" s="65">
        <v>21.952999999999999</v>
      </c>
      <c r="E150" s="65">
        <v>23.376999999999999</v>
      </c>
      <c r="F150" s="65">
        <v>15.553000000000001</v>
      </c>
    </row>
    <row r="151" spans="1:6" x14ac:dyDescent="0.25">
      <c r="A151" s="66"/>
      <c r="B151" s="63">
        <v>4.1666666666666664E-2</v>
      </c>
      <c r="C151" s="64">
        <v>21.428999999999998</v>
      </c>
      <c r="D151" s="65">
        <v>21.841999999999999</v>
      </c>
      <c r="E151" s="65">
        <v>23.37</v>
      </c>
      <c r="F151" s="65">
        <v>15.414</v>
      </c>
    </row>
    <row r="152" spans="1:6" x14ac:dyDescent="0.25">
      <c r="A152" s="66"/>
      <c r="B152" s="67">
        <v>6.25E-2</v>
      </c>
      <c r="C152" s="64">
        <v>21.141999999999999</v>
      </c>
      <c r="D152" s="65">
        <v>21.584</v>
      </c>
      <c r="E152" s="65">
        <v>23.184999999999999</v>
      </c>
      <c r="F152" s="65">
        <v>15.273</v>
      </c>
    </row>
    <row r="153" spans="1:6" x14ac:dyDescent="0.25">
      <c r="A153" s="66"/>
      <c r="B153" s="63">
        <v>8.3333333333333329E-2</v>
      </c>
      <c r="C153" s="64">
        <v>20.981999999999999</v>
      </c>
      <c r="D153" s="65">
        <v>21.45</v>
      </c>
      <c r="E153" s="65">
        <v>22.824000000000002</v>
      </c>
      <c r="F153" s="65">
        <v>15.628</v>
      </c>
    </row>
    <row r="154" spans="1:6" x14ac:dyDescent="0.25">
      <c r="A154" s="66"/>
      <c r="B154" s="67">
        <v>0.10416666666666667</v>
      </c>
      <c r="C154" s="64">
        <v>20.849</v>
      </c>
      <c r="D154" s="65">
        <v>21.295999999999999</v>
      </c>
      <c r="E154" s="65">
        <v>22.849</v>
      </c>
      <c r="F154" s="65">
        <v>15.516999999999999</v>
      </c>
    </row>
    <row r="155" spans="1:6" x14ac:dyDescent="0.25">
      <c r="A155" s="66"/>
      <c r="B155" s="63">
        <v>0.125</v>
      </c>
      <c r="C155" s="64">
        <v>20.760999999999999</v>
      </c>
      <c r="D155" s="65">
        <v>21.326000000000001</v>
      </c>
      <c r="E155" s="65">
        <v>22.998000000000001</v>
      </c>
      <c r="F155" s="65">
        <v>15.487</v>
      </c>
    </row>
    <row r="156" spans="1:6" x14ac:dyDescent="0.25">
      <c r="A156" s="66"/>
      <c r="B156" s="67">
        <v>0.14583333333333334</v>
      </c>
      <c r="C156" s="64">
        <v>20.574000000000002</v>
      </c>
      <c r="D156" s="65">
        <v>21.207000000000001</v>
      </c>
      <c r="E156" s="65">
        <v>22.9</v>
      </c>
      <c r="F156" s="65">
        <v>15.574</v>
      </c>
    </row>
    <row r="157" spans="1:6" x14ac:dyDescent="0.25">
      <c r="A157" s="66"/>
      <c r="B157" s="63">
        <v>0.16666666666666666</v>
      </c>
      <c r="C157" s="64">
        <v>20.658999999999999</v>
      </c>
      <c r="D157" s="65">
        <v>21.367999999999999</v>
      </c>
      <c r="E157" s="65">
        <v>23.036999999999999</v>
      </c>
      <c r="F157" s="65">
        <v>15.891999999999999</v>
      </c>
    </row>
    <row r="158" spans="1:6" x14ac:dyDescent="0.25">
      <c r="A158" s="66"/>
      <c r="B158" s="67">
        <v>0.1875</v>
      </c>
      <c r="C158" s="64">
        <v>20.773</v>
      </c>
      <c r="D158" s="65">
        <v>21.474</v>
      </c>
      <c r="E158" s="65">
        <v>23.57</v>
      </c>
      <c r="F158" s="65">
        <v>16.440000000000001</v>
      </c>
    </row>
    <row r="159" spans="1:6" x14ac:dyDescent="0.25">
      <c r="A159" s="66"/>
      <c r="B159" s="63">
        <v>0.20833333333333334</v>
      </c>
      <c r="C159" s="64">
        <v>21.321000000000002</v>
      </c>
      <c r="D159" s="65">
        <v>22.109000000000002</v>
      </c>
      <c r="E159" s="65">
        <v>24.102</v>
      </c>
      <c r="F159" s="65">
        <v>17.457999999999998</v>
      </c>
    </row>
    <row r="160" spans="1:6" x14ac:dyDescent="0.25">
      <c r="A160" s="66"/>
      <c r="B160" s="67">
        <v>0.22916666666666666</v>
      </c>
      <c r="C160" s="64">
        <v>22.004000000000001</v>
      </c>
      <c r="D160" s="65">
        <v>22.75</v>
      </c>
      <c r="E160" s="65">
        <v>24.67</v>
      </c>
      <c r="F160" s="65">
        <v>17.756</v>
      </c>
    </row>
    <row r="161" spans="1:6" x14ac:dyDescent="0.25">
      <c r="A161" s="66"/>
      <c r="B161" s="63">
        <v>0.25</v>
      </c>
      <c r="C161" s="64">
        <v>23.045000000000002</v>
      </c>
      <c r="D161" s="65">
        <v>23.824999999999999</v>
      </c>
      <c r="E161" s="65">
        <v>25.077999999999999</v>
      </c>
      <c r="F161" s="65">
        <v>18.747</v>
      </c>
    </row>
    <row r="162" spans="1:6" x14ac:dyDescent="0.25">
      <c r="A162" s="66"/>
      <c r="B162" s="67">
        <v>0.27083333333333331</v>
      </c>
      <c r="C162" s="64">
        <v>23.98</v>
      </c>
      <c r="D162" s="65">
        <v>25.035</v>
      </c>
      <c r="E162" s="65">
        <v>26.108000000000001</v>
      </c>
      <c r="F162" s="65">
        <v>21.625</v>
      </c>
    </row>
    <row r="163" spans="1:6" x14ac:dyDescent="0.25">
      <c r="A163" s="66"/>
      <c r="B163" s="63">
        <v>0.29166666666666669</v>
      </c>
      <c r="C163" s="64">
        <v>24.962</v>
      </c>
      <c r="D163" s="65">
        <v>25.879000000000001</v>
      </c>
      <c r="E163" s="65">
        <v>26.959</v>
      </c>
      <c r="F163" s="65">
        <v>23.234999999999999</v>
      </c>
    </row>
    <row r="164" spans="1:6" x14ac:dyDescent="0.25">
      <c r="A164" s="66"/>
      <c r="B164" s="67">
        <v>0.3125</v>
      </c>
      <c r="C164" s="64">
        <v>25.347999999999999</v>
      </c>
      <c r="D164" s="65">
        <v>26.420999999999999</v>
      </c>
      <c r="E164" s="65">
        <v>27.609000000000002</v>
      </c>
      <c r="F164" s="65">
        <v>24.024000000000001</v>
      </c>
    </row>
    <row r="165" spans="1:6" x14ac:dyDescent="0.25">
      <c r="A165" s="66"/>
      <c r="B165" s="63">
        <v>0.33333333333333331</v>
      </c>
      <c r="C165" s="64">
        <v>25.603000000000002</v>
      </c>
      <c r="D165" s="65">
        <v>26.266999999999999</v>
      </c>
      <c r="E165" s="65">
        <v>27.867999999999999</v>
      </c>
      <c r="F165" s="65">
        <v>24.736999999999998</v>
      </c>
    </row>
    <row r="166" spans="1:6" x14ac:dyDescent="0.25">
      <c r="A166" s="66"/>
      <c r="B166" s="67">
        <v>0.35416666666666669</v>
      </c>
      <c r="C166" s="64">
        <v>25.646999999999998</v>
      </c>
      <c r="D166" s="65">
        <v>26.327999999999999</v>
      </c>
      <c r="E166" s="65">
        <v>27.533000000000001</v>
      </c>
      <c r="F166" s="65">
        <v>25.155999999999999</v>
      </c>
    </row>
    <row r="167" spans="1:6" x14ac:dyDescent="0.25">
      <c r="A167" s="66"/>
      <c r="B167" s="63">
        <v>0.375</v>
      </c>
      <c r="C167" s="64">
        <v>25.614999999999998</v>
      </c>
      <c r="D167" s="65">
        <v>26.248999999999999</v>
      </c>
      <c r="E167" s="65">
        <v>27.664000000000001</v>
      </c>
      <c r="F167" s="65">
        <v>26.059000000000001</v>
      </c>
    </row>
    <row r="168" spans="1:6" x14ac:dyDescent="0.25">
      <c r="A168" s="66"/>
      <c r="B168" s="67">
        <v>0.39583333333333331</v>
      </c>
      <c r="C168" s="64">
        <v>25.52</v>
      </c>
      <c r="D168" s="65">
        <v>26.032</v>
      </c>
      <c r="E168" s="65">
        <v>27.651</v>
      </c>
      <c r="F168" s="65">
        <v>25.895</v>
      </c>
    </row>
    <row r="169" spans="1:6" x14ac:dyDescent="0.25">
      <c r="A169" s="66"/>
      <c r="B169" s="63">
        <v>0.41666666666666669</v>
      </c>
      <c r="C169" s="64">
        <v>25.370999999999999</v>
      </c>
      <c r="D169" s="65">
        <v>25.902000000000001</v>
      </c>
      <c r="E169" s="65">
        <v>27.620999999999999</v>
      </c>
      <c r="F169" s="65">
        <v>26.015999999999998</v>
      </c>
    </row>
    <row r="170" spans="1:6" x14ac:dyDescent="0.25">
      <c r="A170" s="66"/>
      <c r="B170" s="67">
        <v>0.4375</v>
      </c>
      <c r="C170" s="64">
        <v>25.151</v>
      </c>
      <c r="D170" s="65">
        <v>25.687999999999999</v>
      </c>
      <c r="E170" s="65">
        <v>27.504000000000001</v>
      </c>
      <c r="F170" s="65">
        <v>25.72</v>
      </c>
    </row>
    <row r="171" spans="1:6" x14ac:dyDescent="0.25">
      <c r="A171" s="66"/>
      <c r="B171" s="63">
        <v>0.45833333333333331</v>
      </c>
      <c r="C171" s="64">
        <v>24.983000000000001</v>
      </c>
      <c r="D171" s="65">
        <v>25.504000000000001</v>
      </c>
      <c r="E171" s="65">
        <v>27.422000000000001</v>
      </c>
      <c r="F171" s="65">
        <v>25.308</v>
      </c>
    </row>
    <row r="172" spans="1:6" x14ac:dyDescent="0.25">
      <c r="A172" s="66"/>
      <c r="B172" s="67">
        <v>0.47916666666666669</v>
      </c>
      <c r="C172" s="64">
        <v>24.821000000000002</v>
      </c>
      <c r="D172" s="65">
        <v>25.472999999999999</v>
      </c>
      <c r="E172" s="65">
        <v>27.44</v>
      </c>
      <c r="F172" s="65">
        <v>24.777000000000001</v>
      </c>
    </row>
    <row r="173" spans="1:6" x14ac:dyDescent="0.25">
      <c r="A173" s="66"/>
      <c r="B173" s="63">
        <v>0.5</v>
      </c>
      <c r="C173" s="64">
        <v>24.902999999999999</v>
      </c>
      <c r="D173" s="65">
        <v>24.841000000000001</v>
      </c>
      <c r="E173" s="65">
        <v>27.302</v>
      </c>
      <c r="F173" s="65">
        <v>24.978000000000002</v>
      </c>
    </row>
    <row r="174" spans="1:6" x14ac:dyDescent="0.25">
      <c r="A174" s="66"/>
      <c r="B174" s="67">
        <v>0.52083333333333337</v>
      </c>
      <c r="C174" s="64">
        <v>24.765999999999998</v>
      </c>
      <c r="D174" s="65">
        <v>25.233000000000001</v>
      </c>
      <c r="E174" s="65">
        <v>27.114000000000001</v>
      </c>
      <c r="F174" s="65">
        <v>24.734999999999999</v>
      </c>
    </row>
    <row r="175" spans="1:6" x14ac:dyDescent="0.25">
      <c r="A175" s="66"/>
      <c r="B175" s="63">
        <v>0.54166666666666663</v>
      </c>
      <c r="C175" s="64">
        <v>24.56</v>
      </c>
      <c r="D175" s="65">
        <v>25.815000000000001</v>
      </c>
      <c r="E175" s="65">
        <v>26.718</v>
      </c>
      <c r="F175" s="65">
        <v>24.617000000000001</v>
      </c>
    </row>
    <row r="176" spans="1:6" x14ac:dyDescent="0.25">
      <c r="A176" s="66"/>
      <c r="B176" s="67">
        <v>0.5625</v>
      </c>
      <c r="C176" s="64">
        <v>24.212</v>
      </c>
      <c r="D176" s="65">
        <v>25.396999999999998</v>
      </c>
      <c r="E176" s="65">
        <v>26.765000000000001</v>
      </c>
      <c r="F176" s="65">
        <v>24.526</v>
      </c>
    </row>
    <row r="177" spans="1:6" x14ac:dyDescent="0.25">
      <c r="A177" s="66"/>
      <c r="B177" s="63">
        <v>0.58333333333333337</v>
      </c>
      <c r="C177" s="64">
        <v>24.053999999999998</v>
      </c>
      <c r="D177" s="65">
        <v>25.314</v>
      </c>
      <c r="E177" s="65">
        <v>26.844999999999999</v>
      </c>
      <c r="F177" s="65">
        <v>24.98</v>
      </c>
    </row>
    <row r="178" spans="1:6" x14ac:dyDescent="0.25">
      <c r="A178" s="66"/>
      <c r="B178" s="67">
        <v>0.60416666666666663</v>
      </c>
      <c r="C178" s="64">
        <v>23.850999999999999</v>
      </c>
      <c r="D178" s="65">
        <v>25.347999999999999</v>
      </c>
      <c r="E178" s="65">
        <v>26.431999999999999</v>
      </c>
      <c r="F178" s="65">
        <v>25.838000000000001</v>
      </c>
    </row>
    <row r="179" spans="1:6" x14ac:dyDescent="0.25">
      <c r="A179" s="66"/>
      <c r="B179" s="63">
        <v>0.625</v>
      </c>
      <c r="C179" s="64">
        <v>24.335000000000001</v>
      </c>
      <c r="D179" s="65">
        <v>25.341000000000001</v>
      </c>
      <c r="E179" s="65">
        <v>26.073</v>
      </c>
      <c r="F179" s="65">
        <v>25.789000000000001</v>
      </c>
    </row>
    <row r="180" spans="1:6" x14ac:dyDescent="0.25">
      <c r="A180" s="66"/>
      <c r="B180" s="67">
        <v>0.64583333333333337</v>
      </c>
      <c r="C180" s="64">
        <v>24.567</v>
      </c>
      <c r="D180" s="65">
        <v>25.327999999999999</v>
      </c>
      <c r="E180" s="65">
        <v>26.27</v>
      </c>
      <c r="F180" s="65">
        <v>25.312999999999999</v>
      </c>
    </row>
    <row r="181" spans="1:6" x14ac:dyDescent="0.25">
      <c r="A181" s="66"/>
      <c r="B181" s="63">
        <v>0.66666666666666663</v>
      </c>
      <c r="C181" s="64">
        <v>25.18</v>
      </c>
      <c r="D181" s="65">
        <v>25.29</v>
      </c>
      <c r="E181" s="65">
        <v>26.23</v>
      </c>
      <c r="F181" s="65">
        <v>25.053999999999998</v>
      </c>
    </row>
    <row r="182" spans="1:6" x14ac:dyDescent="0.25">
      <c r="A182" s="66"/>
      <c r="B182" s="67">
        <v>0.6875</v>
      </c>
      <c r="C182" s="64">
        <v>25.259</v>
      </c>
      <c r="D182" s="65">
        <v>25.234999999999999</v>
      </c>
      <c r="E182" s="65">
        <v>26.253</v>
      </c>
      <c r="F182" s="65">
        <v>25.148</v>
      </c>
    </row>
    <row r="183" spans="1:6" x14ac:dyDescent="0.25">
      <c r="A183" s="66"/>
      <c r="B183" s="63">
        <v>0.70833333333333337</v>
      </c>
      <c r="C183" s="64">
        <v>25.683</v>
      </c>
      <c r="D183" s="65">
        <v>25.471</v>
      </c>
      <c r="E183" s="65">
        <v>25.875</v>
      </c>
      <c r="F183" s="65">
        <v>25.169</v>
      </c>
    </row>
    <row r="184" spans="1:6" x14ac:dyDescent="0.25">
      <c r="A184" s="66"/>
      <c r="B184" s="67">
        <v>0.72916666666666663</v>
      </c>
      <c r="C184" s="64">
        <v>25.96</v>
      </c>
      <c r="D184" s="65">
        <v>25.863</v>
      </c>
      <c r="E184" s="65">
        <v>25.689</v>
      </c>
      <c r="F184" s="65">
        <v>25.242000000000001</v>
      </c>
    </row>
    <row r="185" spans="1:6" x14ac:dyDescent="0.25">
      <c r="A185" s="66"/>
      <c r="B185" s="63">
        <v>0.75</v>
      </c>
      <c r="C185" s="64">
        <v>25.995000000000001</v>
      </c>
      <c r="D185" s="65">
        <v>26.523</v>
      </c>
      <c r="E185" s="65">
        <v>25.64</v>
      </c>
      <c r="F185" s="65">
        <v>25.295999999999999</v>
      </c>
    </row>
    <row r="186" spans="1:6" x14ac:dyDescent="0.25">
      <c r="A186" s="66"/>
      <c r="B186" s="67">
        <v>0.77083333333333337</v>
      </c>
      <c r="C186" s="64">
        <v>25.92</v>
      </c>
      <c r="D186" s="65">
        <v>26.292999999999999</v>
      </c>
      <c r="E186" s="65">
        <v>25.440999999999999</v>
      </c>
      <c r="F186" s="65">
        <v>25.731000000000002</v>
      </c>
    </row>
    <row r="187" spans="1:6" x14ac:dyDescent="0.25">
      <c r="A187" s="66"/>
      <c r="B187" s="63">
        <v>0.79166666666666663</v>
      </c>
      <c r="C187" s="64">
        <v>25.742999999999999</v>
      </c>
      <c r="D187" s="65">
        <v>26.167000000000002</v>
      </c>
      <c r="E187" s="65">
        <v>25.382999999999999</v>
      </c>
      <c r="F187" s="65">
        <v>25.867000000000001</v>
      </c>
    </row>
    <row r="188" spans="1:6" x14ac:dyDescent="0.25">
      <c r="A188" s="66"/>
      <c r="B188" s="67">
        <v>0.8125</v>
      </c>
      <c r="C188" s="64">
        <v>25.536000000000001</v>
      </c>
      <c r="D188" s="65">
        <v>25.843</v>
      </c>
      <c r="E188" s="65">
        <v>25.045000000000002</v>
      </c>
      <c r="F188" s="65">
        <v>25.510999999999999</v>
      </c>
    </row>
    <row r="189" spans="1:6" x14ac:dyDescent="0.25">
      <c r="A189" s="66"/>
      <c r="B189" s="63">
        <v>0.83333333333333337</v>
      </c>
      <c r="C189" s="64">
        <v>24.937000000000001</v>
      </c>
      <c r="D189" s="65">
        <v>25.34</v>
      </c>
      <c r="E189" s="65">
        <v>24.231999999999999</v>
      </c>
      <c r="F189" s="65">
        <v>23.879000000000001</v>
      </c>
    </row>
    <row r="190" spans="1:6" x14ac:dyDescent="0.25">
      <c r="A190" s="66"/>
      <c r="B190" s="67">
        <v>0.85416666666666663</v>
      </c>
      <c r="C190" s="64">
        <v>24.268999999999998</v>
      </c>
      <c r="D190" s="65">
        <v>24.939</v>
      </c>
      <c r="E190" s="65">
        <v>23.902000000000001</v>
      </c>
      <c r="F190" s="65">
        <v>23.291</v>
      </c>
    </row>
    <row r="191" spans="1:6" x14ac:dyDescent="0.25">
      <c r="A191" s="66"/>
      <c r="B191" s="63">
        <v>0.875</v>
      </c>
      <c r="C191" s="64">
        <v>23.564</v>
      </c>
      <c r="D191" s="65">
        <v>24.536999999999999</v>
      </c>
      <c r="E191" s="65">
        <v>23.582999999999998</v>
      </c>
      <c r="F191" s="65">
        <v>22.297999999999998</v>
      </c>
    </row>
    <row r="192" spans="1:6" x14ac:dyDescent="0.25">
      <c r="A192" s="66"/>
      <c r="B192" s="67">
        <v>0.89583333333333337</v>
      </c>
      <c r="C192" s="64">
        <v>22.553999999999998</v>
      </c>
      <c r="D192" s="65">
        <v>23.407</v>
      </c>
      <c r="E192" s="65">
        <v>23.393000000000001</v>
      </c>
      <c r="F192" s="65">
        <v>22.065999999999999</v>
      </c>
    </row>
    <row r="193" spans="1:6" x14ac:dyDescent="0.25">
      <c r="A193" s="66"/>
      <c r="B193" s="63">
        <v>0.91666666666666663</v>
      </c>
      <c r="C193" s="64">
        <v>21.561</v>
      </c>
      <c r="D193" s="65">
        <v>23.181999999999999</v>
      </c>
      <c r="E193" s="65">
        <v>23.486999999999998</v>
      </c>
      <c r="F193" s="65">
        <v>22.829000000000001</v>
      </c>
    </row>
    <row r="194" spans="1:6" x14ac:dyDescent="0.25">
      <c r="A194" s="66"/>
      <c r="B194" s="67">
        <v>0.9375</v>
      </c>
      <c r="C194" s="64">
        <v>20.707000000000001</v>
      </c>
      <c r="D194" s="65">
        <v>22.532</v>
      </c>
      <c r="E194" s="65">
        <v>23.189</v>
      </c>
      <c r="F194" s="65">
        <v>22.609000000000002</v>
      </c>
    </row>
    <row r="195" spans="1:6" x14ac:dyDescent="0.25">
      <c r="A195" s="66"/>
      <c r="B195" s="63">
        <v>0.95833333333333337</v>
      </c>
      <c r="C195" s="64">
        <v>20.122</v>
      </c>
      <c r="D195" s="65">
        <v>21.423999999999999</v>
      </c>
      <c r="E195" s="65">
        <v>22.916</v>
      </c>
      <c r="F195" s="65">
        <v>22.68</v>
      </c>
    </row>
    <row r="196" spans="1:6" x14ac:dyDescent="0.25">
      <c r="A196" s="66"/>
      <c r="B196" s="67">
        <v>0.97916666666666663</v>
      </c>
      <c r="C196" s="64">
        <v>19.821999999999999</v>
      </c>
      <c r="D196" s="65">
        <v>20.614999999999998</v>
      </c>
      <c r="E196" s="65">
        <v>22.707999999999998</v>
      </c>
      <c r="F196" s="65">
        <v>22.395</v>
      </c>
    </row>
    <row r="197" spans="1:6" x14ac:dyDescent="0.25">
      <c r="A197" s="62" t="s">
        <v>71</v>
      </c>
      <c r="B197" s="63">
        <v>0</v>
      </c>
      <c r="C197" s="64">
        <v>19.919</v>
      </c>
      <c r="D197" s="65">
        <v>20.619</v>
      </c>
      <c r="E197" s="65">
        <v>22.681000000000001</v>
      </c>
      <c r="F197" s="65">
        <v>22.550999999999998</v>
      </c>
    </row>
    <row r="198" spans="1:6" x14ac:dyDescent="0.25">
      <c r="A198" s="66"/>
      <c r="B198" s="67">
        <v>2.0833333333333332E-2</v>
      </c>
      <c r="C198" s="64">
        <v>20.135999999999999</v>
      </c>
      <c r="D198" s="65">
        <v>20.673999999999999</v>
      </c>
      <c r="E198" s="65">
        <v>22.67</v>
      </c>
      <c r="F198" s="65">
        <v>22.855</v>
      </c>
    </row>
    <row r="199" spans="1:6" x14ac:dyDescent="0.25">
      <c r="A199" s="66"/>
      <c r="B199" s="63">
        <v>4.1666666666666664E-2</v>
      </c>
      <c r="C199" s="64">
        <v>20.2</v>
      </c>
      <c r="D199" s="65">
        <v>20.843</v>
      </c>
      <c r="E199" s="65">
        <v>22.407</v>
      </c>
      <c r="F199" s="65">
        <v>22.959</v>
      </c>
    </row>
    <row r="200" spans="1:6" x14ac:dyDescent="0.25">
      <c r="A200" s="66"/>
      <c r="B200" s="67">
        <v>6.25E-2</v>
      </c>
      <c r="C200" s="64">
        <v>20.135000000000002</v>
      </c>
      <c r="D200" s="65">
        <v>20.709</v>
      </c>
      <c r="E200" s="65">
        <v>22.07</v>
      </c>
      <c r="F200" s="65">
        <v>23.018999999999998</v>
      </c>
    </row>
    <row r="201" spans="1:6" x14ac:dyDescent="0.25">
      <c r="A201" s="66"/>
      <c r="B201" s="63">
        <v>8.3333333333333329E-2</v>
      </c>
      <c r="C201" s="64">
        <v>20.207000000000001</v>
      </c>
      <c r="D201" s="65">
        <v>20.349</v>
      </c>
      <c r="E201" s="65">
        <v>22.207999999999998</v>
      </c>
      <c r="F201" s="65">
        <v>23.181000000000001</v>
      </c>
    </row>
    <row r="202" spans="1:6" x14ac:dyDescent="0.25">
      <c r="A202" s="66"/>
      <c r="B202" s="67">
        <v>0.10416666666666667</v>
      </c>
      <c r="C202" s="64">
        <v>20.315000000000001</v>
      </c>
      <c r="D202" s="65">
        <v>20.036999999999999</v>
      </c>
      <c r="E202" s="65">
        <v>21.628</v>
      </c>
      <c r="F202" s="65">
        <v>23.504000000000001</v>
      </c>
    </row>
    <row r="203" spans="1:6" x14ac:dyDescent="0.25">
      <c r="A203" s="66"/>
      <c r="B203" s="63">
        <v>0.125</v>
      </c>
      <c r="C203" s="64">
        <v>20.468</v>
      </c>
      <c r="D203" s="65">
        <v>19.992999999999999</v>
      </c>
      <c r="E203" s="65">
        <v>22.009</v>
      </c>
      <c r="F203" s="65">
        <v>23.684000000000001</v>
      </c>
    </row>
    <row r="204" spans="1:6" x14ac:dyDescent="0.25">
      <c r="A204" s="66"/>
      <c r="B204" s="67">
        <v>0.14583333333333334</v>
      </c>
      <c r="C204" s="64">
        <v>20.52</v>
      </c>
      <c r="D204" s="65">
        <v>19.847000000000001</v>
      </c>
      <c r="E204" s="65">
        <v>21.838999999999999</v>
      </c>
      <c r="F204" s="65">
        <v>23.74</v>
      </c>
    </row>
    <row r="205" spans="1:6" x14ac:dyDescent="0.25">
      <c r="A205" s="66"/>
      <c r="B205" s="63">
        <v>0.16666666666666666</v>
      </c>
      <c r="C205" s="64">
        <v>21.308</v>
      </c>
      <c r="D205" s="65">
        <v>20.09</v>
      </c>
      <c r="E205" s="65">
        <v>21.431000000000001</v>
      </c>
      <c r="F205" s="65">
        <v>23.706</v>
      </c>
    </row>
    <row r="206" spans="1:6" x14ac:dyDescent="0.25">
      <c r="A206" s="66"/>
      <c r="B206" s="67">
        <v>0.1875</v>
      </c>
      <c r="C206" s="64">
        <v>21.026</v>
      </c>
      <c r="D206" s="65">
        <v>19.670999999999999</v>
      </c>
      <c r="E206" s="65">
        <v>21.48</v>
      </c>
      <c r="F206" s="65">
        <v>23.582999999999998</v>
      </c>
    </row>
    <row r="207" spans="1:6" x14ac:dyDescent="0.25">
      <c r="A207" s="66"/>
      <c r="B207" s="63">
        <v>0.20833333333333334</v>
      </c>
      <c r="C207" s="64">
        <v>21.414999999999999</v>
      </c>
      <c r="D207" s="65">
        <v>20.021000000000001</v>
      </c>
      <c r="E207" s="65">
        <v>22.305</v>
      </c>
      <c r="F207" s="65">
        <v>24.181999999999999</v>
      </c>
    </row>
    <row r="208" spans="1:6" x14ac:dyDescent="0.25">
      <c r="A208" s="66"/>
      <c r="B208" s="67">
        <v>0.22916666666666666</v>
      </c>
      <c r="C208" s="64">
        <v>20.861000000000001</v>
      </c>
      <c r="D208" s="65">
        <v>20.259</v>
      </c>
      <c r="E208" s="65">
        <v>23.405000000000001</v>
      </c>
      <c r="F208" s="65">
        <v>24.37</v>
      </c>
    </row>
    <row r="209" spans="1:6" x14ac:dyDescent="0.25">
      <c r="A209" s="66"/>
      <c r="B209" s="63">
        <v>0.25</v>
      </c>
      <c r="C209" s="64">
        <v>20.323</v>
      </c>
      <c r="D209" s="65">
        <v>20.916</v>
      </c>
      <c r="E209" s="65">
        <v>24.58</v>
      </c>
      <c r="F209" s="65">
        <v>24.72</v>
      </c>
    </row>
    <row r="210" spans="1:6" x14ac:dyDescent="0.25">
      <c r="A210" s="66"/>
      <c r="B210" s="67">
        <v>0.27083333333333331</v>
      </c>
      <c r="C210" s="64">
        <v>21.196999999999999</v>
      </c>
      <c r="D210" s="65">
        <v>21.315000000000001</v>
      </c>
      <c r="E210" s="65">
        <v>26.030999999999999</v>
      </c>
      <c r="F210" s="65">
        <v>24.768000000000001</v>
      </c>
    </row>
    <row r="211" spans="1:6" x14ac:dyDescent="0.25">
      <c r="A211" s="66"/>
      <c r="B211" s="63">
        <v>0.29166666666666669</v>
      </c>
      <c r="C211" s="64">
        <v>22.134</v>
      </c>
      <c r="D211" s="65">
        <v>21.701000000000001</v>
      </c>
      <c r="E211" s="65">
        <v>26.416</v>
      </c>
      <c r="F211" s="65">
        <v>24.582000000000001</v>
      </c>
    </row>
    <row r="212" spans="1:6" x14ac:dyDescent="0.25">
      <c r="A212" s="66"/>
      <c r="B212" s="67">
        <v>0.3125</v>
      </c>
      <c r="C212" s="64">
        <v>22.74</v>
      </c>
      <c r="D212" s="65">
        <v>21.923999999999999</v>
      </c>
      <c r="E212" s="65">
        <v>26.719000000000001</v>
      </c>
      <c r="F212" s="65">
        <v>25.341999999999999</v>
      </c>
    </row>
    <row r="213" spans="1:6" x14ac:dyDescent="0.25">
      <c r="A213" s="66"/>
      <c r="B213" s="63">
        <v>0.33333333333333331</v>
      </c>
      <c r="C213" s="64">
        <v>23.687999999999999</v>
      </c>
      <c r="D213" s="65">
        <v>22.158999999999999</v>
      </c>
      <c r="E213" s="65">
        <v>26.617000000000001</v>
      </c>
      <c r="F213" s="65">
        <v>25.448</v>
      </c>
    </row>
    <row r="214" spans="1:6" x14ac:dyDescent="0.25">
      <c r="A214" s="66"/>
      <c r="B214" s="67">
        <v>0.35416666666666669</v>
      </c>
      <c r="C214" s="64">
        <v>24.26</v>
      </c>
      <c r="D214" s="65">
        <v>22.914999999999999</v>
      </c>
      <c r="E214" s="65">
        <v>26.661000000000001</v>
      </c>
      <c r="F214" s="65">
        <v>25.670999999999999</v>
      </c>
    </row>
    <row r="215" spans="1:6" x14ac:dyDescent="0.25">
      <c r="A215" s="66"/>
      <c r="B215" s="63">
        <v>0.375</v>
      </c>
      <c r="C215" s="64">
        <v>24.161000000000001</v>
      </c>
      <c r="D215" s="65">
        <v>22.736000000000001</v>
      </c>
      <c r="E215" s="65">
        <v>26.713000000000001</v>
      </c>
      <c r="F215" s="65">
        <v>25.792999999999999</v>
      </c>
    </row>
    <row r="216" spans="1:6" x14ac:dyDescent="0.25">
      <c r="A216" s="66"/>
      <c r="B216" s="67">
        <v>0.39583333333333331</v>
      </c>
      <c r="C216" s="64">
        <v>24.29</v>
      </c>
      <c r="D216" s="65">
        <v>22.978000000000002</v>
      </c>
      <c r="E216" s="65">
        <v>26.870999999999999</v>
      </c>
      <c r="F216" s="65">
        <v>25.882000000000001</v>
      </c>
    </row>
    <row r="217" spans="1:6" x14ac:dyDescent="0.25">
      <c r="A217" s="66"/>
      <c r="B217" s="63">
        <v>0.41666666666666669</v>
      </c>
      <c r="C217" s="64">
        <v>24.466000000000001</v>
      </c>
      <c r="D217" s="65">
        <v>23.113</v>
      </c>
      <c r="E217" s="65">
        <v>26.6</v>
      </c>
      <c r="F217" s="65">
        <v>26.111000000000001</v>
      </c>
    </row>
    <row r="218" spans="1:6" x14ac:dyDescent="0.25">
      <c r="A218" s="66"/>
      <c r="B218" s="67">
        <v>0.4375</v>
      </c>
      <c r="C218" s="64">
        <v>24.548999999999999</v>
      </c>
      <c r="D218" s="65">
        <v>23.276</v>
      </c>
      <c r="E218" s="65">
        <v>26.382000000000001</v>
      </c>
      <c r="F218" s="65">
        <v>25.936</v>
      </c>
    </row>
    <row r="219" spans="1:6" x14ac:dyDescent="0.25">
      <c r="A219" s="66"/>
      <c r="B219" s="63">
        <v>0.45833333333333331</v>
      </c>
      <c r="C219" s="64">
        <v>24.420999999999999</v>
      </c>
      <c r="D219" s="65">
        <v>23.231000000000002</v>
      </c>
      <c r="E219" s="65">
        <v>26.573</v>
      </c>
      <c r="F219" s="65">
        <v>26.012</v>
      </c>
    </row>
    <row r="220" spans="1:6" x14ac:dyDescent="0.25">
      <c r="A220" s="66"/>
      <c r="B220" s="67">
        <v>0.47916666666666669</v>
      </c>
      <c r="C220" s="64">
        <v>24.463999999999999</v>
      </c>
      <c r="D220" s="65">
        <v>23.318000000000001</v>
      </c>
      <c r="E220" s="65">
        <v>26.763000000000002</v>
      </c>
      <c r="F220" s="65">
        <v>25.045999999999999</v>
      </c>
    </row>
    <row r="221" spans="1:6" x14ac:dyDescent="0.25">
      <c r="A221" s="66"/>
      <c r="B221" s="63">
        <v>0.5</v>
      </c>
      <c r="C221" s="64">
        <v>24.81</v>
      </c>
      <c r="D221" s="65">
        <v>23.361999999999998</v>
      </c>
      <c r="E221" s="65">
        <v>26.748000000000001</v>
      </c>
      <c r="F221" s="65">
        <v>24.515000000000001</v>
      </c>
    </row>
    <row r="222" spans="1:6" x14ac:dyDescent="0.25">
      <c r="A222" s="66"/>
      <c r="B222" s="67">
        <v>0.52083333333333337</v>
      </c>
      <c r="C222" s="64">
        <v>24.876999999999999</v>
      </c>
      <c r="D222" s="65">
        <v>23.288</v>
      </c>
      <c r="E222" s="65">
        <v>26.728000000000002</v>
      </c>
      <c r="F222" s="65">
        <v>24.428999999999998</v>
      </c>
    </row>
    <row r="223" spans="1:6" x14ac:dyDescent="0.25">
      <c r="A223" s="66"/>
      <c r="B223" s="63">
        <v>0.54166666666666663</v>
      </c>
      <c r="C223" s="64">
        <v>24.606999999999999</v>
      </c>
      <c r="D223" s="65">
        <v>22.931999999999999</v>
      </c>
      <c r="E223" s="65">
        <v>26.544</v>
      </c>
      <c r="F223" s="65">
        <v>23.574000000000002</v>
      </c>
    </row>
    <row r="224" spans="1:6" x14ac:dyDescent="0.25">
      <c r="A224" s="66"/>
      <c r="B224" s="67">
        <v>0.5625</v>
      </c>
      <c r="C224" s="64">
        <v>24.463000000000001</v>
      </c>
      <c r="D224" s="65">
        <v>23.225000000000001</v>
      </c>
      <c r="E224" s="65">
        <v>26.678000000000001</v>
      </c>
      <c r="F224" s="65">
        <v>23.375</v>
      </c>
    </row>
    <row r="225" spans="1:6" x14ac:dyDescent="0.25">
      <c r="A225" s="66"/>
      <c r="B225" s="63">
        <v>0.58333333333333337</v>
      </c>
      <c r="C225" s="64">
        <v>24.443999999999999</v>
      </c>
      <c r="D225" s="65">
        <v>23.213000000000001</v>
      </c>
      <c r="E225" s="65">
        <v>26.814</v>
      </c>
      <c r="F225" s="65">
        <v>23.664999999999999</v>
      </c>
    </row>
    <row r="226" spans="1:6" x14ac:dyDescent="0.25">
      <c r="A226" s="66"/>
      <c r="B226" s="67">
        <v>0.60416666666666663</v>
      </c>
      <c r="C226" s="64">
        <v>24.568000000000001</v>
      </c>
      <c r="D226" s="65">
        <v>23.19</v>
      </c>
      <c r="E226" s="65">
        <v>26.617000000000001</v>
      </c>
      <c r="F226" s="65">
        <v>23.216999999999999</v>
      </c>
    </row>
    <row r="227" spans="1:6" x14ac:dyDescent="0.25">
      <c r="A227" s="66"/>
      <c r="B227" s="63">
        <v>0.625</v>
      </c>
      <c r="C227" s="64">
        <v>24.855</v>
      </c>
      <c r="D227" s="65">
        <v>23.135000000000002</v>
      </c>
      <c r="E227" s="65">
        <v>26.123999999999999</v>
      </c>
      <c r="F227" s="65">
        <v>23.181999999999999</v>
      </c>
    </row>
    <row r="228" spans="1:6" x14ac:dyDescent="0.25">
      <c r="A228" s="66"/>
      <c r="B228" s="67">
        <v>0.64583333333333337</v>
      </c>
      <c r="C228" s="64">
        <v>24.751000000000001</v>
      </c>
      <c r="D228" s="65">
        <v>23.236000000000001</v>
      </c>
      <c r="E228" s="65">
        <v>25.65</v>
      </c>
      <c r="F228" s="65">
        <v>23.334</v>
      </c>
    </row>
    <row r="229" spans="1:6" x14ac:dyDescent="0.25">
      <c r="A229" s="66"/>
      <c r="B229" s="63">
        <v>0.66666666666666663</v>
      </c>
      <c r="C229" s="64">
        <v>25.018999999999998</v>
      </c>
      <c r="D229" s="65">
        <v>23.574999999999999</v>
      </c>
      <c r="E229" s="65">
        <v>26.062000000000001</v>
      </c>
      <c r="F229" s="65">
        <v>22.97</v>
      </c>
    </row>
    <row r="230" spans="1:6" x14ac:dyDescent="0.25">
      <c r="A230" s="66"/>
      <c r="B230" s="67">
        <v>0.6875</v>
      </c>
      <c r="C230" s="64">
        <v>25.492999999999999</v>
      </c>
      <c r="D230" s="65">
        <v>23.832999999999998</v>
      </c>
      <c r="E230" s="65">
        <v>26.285</v>
      </c>
      <c r="F230" s="65">
        <v>22.809000000000001</v>
      </c>
    </row>
    <row r="231" spans="1:6" x14ac:dyDescent="0.25">
      <c r="A231" s="66"/>
      <c r="B231" s="63">
        <v>0.70833333333333337</v>
      </c>
      <c r="C231" s="64">
        <v>24.652999999999999</v>
      </c>
      <c r="D231" s="65">
        <v>23.934000000000001</v>
      </c>
      <c r="E231" s="65">
        <v>26.34</v>
      </c>
      <c r="F231" s="65">
        <v>22.533999999999999</v>
      </c>
    </row>
    <row r="232" spans="1:6" x14ac:dyDescent="0.25">
      <c r="A232" s="66"/>
      <c r="B232" s="67">
        <v>0.72916666666666663</v>
      </c>
      <c r="C232" s="64">
        <v>24.381</v>
      </c>
      <c r="D232" s="65">
        <v>23.872</v>
      </c>
      <c r="E232" s="65">
        <v>26.172000000000001</v>
      </c>
      <c r="F232" s="65">
        <v>21.702000000000002</v>
      </c>
    </row>
    <row r="233" spans="1:6" x14ac:dyDescent="0.25">
      <c r="A233" s="66"/>
      <c r="B233" s="63">
        <v>0.75</v>
      </c>
      <c r="C233" s="64">
        <v>24.209</v>
      </c>
      <c r="D233" s="65">
        <v>23.748000000000001</v>
      </c>
      <c r="E233" s="65">
        <v>26.184999999999999</v>
      </c>
      <c r="F233" s="65">
        <v>22.384</v>
      </c>
    </row>
    <row r="234" spans="1:6" x14ac:dyDescent="0.25">
      <c r="A234" s="66"/>
      <c r="B234" s="67">
        <v>0.77083333333333337</v>
      </c>
      <c r="C234" s="64">
        <v>24.081</v>
      </c>
      <c r="D234" s="65">
        <v>23.559000000000001</v>
      </c>
      <c r="E234" s="65">
        <v>25.939</v>
      </c>
      <c r="F234" s="65">
        <v>22.042999999999999</v>
      </c>
    </row>
    <row r="235" spans="1:6" x14ac:dyDescent="0.25">
      <c r="A235" s="66"/>
      <c r="B235" s="63">
        <v>0.79166666666666663</v>
      </c>
      <c r="C235" s="64">
        <v>23.196999999999999</v>
      </c>
      <c r="D235" s="65">
        <v>23.420999999999999</v>
      </c>
      <c r="E235" s="65">
        <v>25.216000000000001</v>
      </c>
      <c r="F235" s="65">
        <v>21.241</v>
      </c>
    </row>
    <row r="236" spans="1:6" x14ac:dyDescent="0.25">
      <c r="A236" s="66"/>
      <c r="B236" s="67">
        <v>0.8125</v>
      </c>
      <c r="C236" s="64">
        <v>22.486000000000001</v>
      </c>
      <c r="D236" s="65">
        <v>23.181999999999999</v>
      </c>
      <c r="E236" s="65">
        <v>24.332000000000001</v>
      </c>
      <c r="F236" s="65">
        <v>20.009</v>
      </c>
    </row>
    <row r="237" spans="1:6" x14ac:dyDescent="0.25">
      <c r="A237" s="66"/>
      <c r="B237" s="63">
        <v>0.83333333333333337</v>
      </c>
      <c r="C237" s="64">
        <v>22.231999999999999</v>
      </c>
      <c r="D237" s="65">
        <v>22.876000000000001</v>
      </c>
      <c r="E237" s="65">
        <v>23.850999999999999</v>
      </c>
      <c r="F237" s="65">
        <v>19.032</v>
      </c>
    </row>
    <row r="238" spans="1:6" x14ac:dyDescent="0.25">
      <c r="A238" s="66"/>
      <c r="B238" s="67">
        <v>0.85416666666666663</v>
      </c>
      <c r="C238" s="64">
        <v>22.504999999999999</v>
      </c>
      <c r="D238" s="65">
        <v>22.527999999999999</v>
      </c>
      <c r="E238" s="65">
        <v>23.187000000000001</v>
      </c>
      <c r="F238" s="65">
        <v>17.202999999999999</v>
      </c>
    </row>
    <row r="239" spans="1:6" x14ac:dyDescent="0.25">
      <c r="A239" s="66"/>
      <c r="B239" s="63">
        <v>0.875</v>
      </c>
      <c r="C239" s="64">
        <v>22.777999999999999</v>
      </c>
      <c r="D239" s="65">
        <v>22.463999999999999</v>
      </c>
      <c r="E239" s="65">
        <v>22.524000000000001</v>
      </c>
      <c r="F239" s="65">
        <v>15.058</v>
      </c>
    </row>
    <row r="240" spans="1:6" x14ac:dyDescent="0.25">
      <c r="A240" s="66"/>
      <c r="B240" s="67">
        <v>0.89583333333333337</v>
      </c>
      <c r="C240" s="64">
        <v>21.658000000000001</v>
      </c>
      <c r="D240" s="65">
        <v>20.972999999999999</v>
      </c>
      <c r="E240" s="65">
        <v>21.561</v>
      </c>
      <c r="F240" s="65">
        <v>13.458</v>
      </c>
    </row>
    <row r="241" spans="1:6" x14ac:dyDescent="0.25">
      <c r="A241" s="66"/>
      <c r="B241" s="63">
        <v>0.91666666666666663</v>
      </c>
      <c r="C241" s="64">
        <v>20.981999999999999</v>
      </c>
      <c r="D241" s="65">
        <v>19.108000000000001</v>
      </c>
      <c r="E241" s="65">
        <v>20.832999999999998</v>
      </c>
      <c r="F241" s="65">
        <v>11.523999999999999</v>
      </c>
    </row>
    <row r="242" spans="1:6" x14ac:dyDescent="0.25">
      <c r="A242" s="66"/>
      <c r="B242" s="67">
        <v>0.9375</v>
      </c>
      <c r="C242" s="64">
        <v>19.670999999999999</v>
      </c>
      <c r="D242" s="65">
        <v>17.858000000000001</v>
      </c>
      <c r="E242" s="65">
        <v>19.68</v>
      </c>
      <c r="F242" s="65">
        <v>10.138999999999999</v>
      </c>
    </row>
    <row r="243" spans="1:6" x14ac:dyDescent="0.25">
      <c r="A243" s="66"/>
      <c r="B243" s="63">
        <v>0.95833333333333337</v>
      </c>
      <c r="C243" s="64">
        <v>19.335999999999999</v>
      </c>
      <c r="D243" s="65">
        <v>13.928000000000001</v>
      </c>
      <c r="E243" s="65">
        <v>16.550999999999998</v>
      </c>
      <c r="F243" s="65">
        <v>8.3420000000000005</v>
      </c>
    </row>
    <row r="244" spans="1:6" x14ac:dyDescent="0.25">
      <c r="A244" s="66"/>
      <c r="B244" s="67">
        <v>0.97916666666666663</v>
      </c>
      <c r="C244" s="64">
        <v>18.888000000000002</v>
      </c>
      <c r="D244" s="65">
        <v>12.568</v>
      </c>
      <c r="E244" s="65">
        <v>15.010999999999999</v>
      </c>
      <c r="F244" s="65">
        <v>7.7480000000000002</v>
      </c>
    </row>
    <row r="245" spans="1:6" x14ac:dyDescent="0.25">
      <c r="A245" s="62" t="s">
        <v>72</v>
      </c>
      <c r="B245" s="63">
        <v>0</v>
      </c>
      <c r="C245" s="64">
        <v>18.315999999999999</v>
      </c>
      <c r="D245" s="65">
        <v>12.106</v>
      </c>
      <c r="E245" s="65">
        <v>14.366</v>
      </c>
      <c r="F245" s="65">
        <v>7.734</v>
      </c>
    </row>
    <row r="246" spans="1:6" x14ac:dyDescent="0.25">
      <c r="A246" s="66"/>
      <c r="B246" s="67">
        <v>2.0833333333333332E-2</v>
      </c>
      <c r="C246" s="64">
        <v>18.484999999999999</v>
      </c>
      <c r="D246" s="65">
        <v>11.922000000000001</v>
      </c>
      <c r="E246" s="65">
        <v>13.661</v>
      </c>
      <c r="F246" s="65">
        <v>7.9960000000000004</v>
      </c>
    </row>
    <row r="247" spans="1:6" x14ac:dyDescent="0.25">
      <c r="A247" s="66"/>
      <c r="B247" s="63">
        <v>4.1666666666666664E-2</v>
      </c>
      <c r="C247" s="64">
        <v>18.114999999999998</v>
      </c>
      <c r="D247" s="65">
        <v>11.888999999999999</v>
      </c>
      <c r="E247" s="65">
        <v>12.923999999999999</v>
      </c>
      <c r="F247" s="65">
        <v>7.6349999999999998</v>
      </c>
    </row>
    <row r="248" spans="1:6" x14ac:dyDescent="0.25">
      <c r="A248" s="66"/>
      <c r="B248" s="67">
        <v>6.25E-2</v>
      </c>
      <c r="C248" s="64">
        <v>17.800999999999998</v>
      </c>
      <c r="D248" s="65">
        <v>11.395</v>
      </c>
      <c r="E248" s="65">
        <v>11.81</v>
      </c>
      <c r="F248" s="65">
        <v>6.9569999999999999</v>
      </c>
    </row>
    <row r="249" spans="1:6" x14ac:dyDescent="0.25">
      <c r="A249" s="66"/>
      <c r="B249" s="63">
        <v>8.3333333333333329E-2</v>
      </c>
      <c r="C249" s="64">
        <v>17.506</v>
      </c>
      <c r="D249" s="65">
        <v>10.95</v>
      </c>
      <c r="E249" s="65">
        <v>11.461</v>
      </c>
      <c r="F249" s="65">
        <v>6.5449999999999999</v>
      </c>
    </row>
    <row r="250" spans="1:6" x14ac:dyDescent="0.25">
      <c r="A250" s="66"/>
      <c r="B250" s="67">
        <v>0.10416666666666667</v>
      </c>
      <c r="C250" s="64">
        <v>17.375</v>
      </c>
      <c r="D250" s="65">
        <v>10.818</v>
      </c>
      <c r="E250" s="65">
        <v>11.116</v>
      </c>
      <c r="F250" s="65">
        <v>6.6269999999999998</v>
      </c>
    </row>
    <row r="251" spans="1:6" x14ac:dyDescent="0.25">
      <c r="A251" s="66"/>
      <c r="B251" s="63">
        <v>0.125</v>
      </c>
      <c r="C251" s="64">
        <v>17.423999999999999</v>
      </c>
      <c r="D251" s="65">
        <v>10.587</v>
      </c>
      <c r="E251" s="65">
        <v>10.323</v>
      </c>
      <c r="F251" s="65">
        <v>6.8620000000000001</v>
      </c>
    </row>
    <row r="252" spans="1:6" x14ac:dyDescent="0.25">
      <c r="A252" s="66"/>
      <c r="B252" s="67">
        <v>0.14583333333333334</v>
      </c>
      <c r="C252" s="64">
        <v>17.286000000000001</v>
      </c>
      <c r="D252" s="65">
        <v>9.8829999999999991</v>
      </c>
      <c r="E252" s="65">
        <v>9.8030000000000008</v>
      </c>
      <c r="F252" s="65">
        <v>7.08</v>
      </c>
    </row>
    <row r="253" spans="1:6" x14ac:dyDescent="0.25">
      <c r="A253" s="66"/>
      <c r="B253" s="63">
        <v>0.16666666666666666</v>
      </c>
      <c r="C253" s="64">
        <v>17.748999999999999</v>
      </c>
      <c r="D253" s="65">
        <v>9.7420000000000009</v>
      </c>
      <c r="E253" s="65">
        <v>9.702</v>
      </c>
      <c r="F253" s="65">
        <v>7.0309999999999997</v>
      </c>
    </row>
    <row r="254" spans="1:6" x14ac:dyDescent="0.25">
      <c r="A254" s="66"/>
      <c r="B254" s="67">
        <v>0.1875</v>
      </c>
      <c r="C254" s="64">
        <v>17.655999999999999</v>
      </c>
      <c r="D254" s="65">
        <v>9.3239999999999998</v>
      </c>
      <c r="E254" s="65">
        <v>9.4849999999999994</v>
      </c>
      <c r="F254" s="65">
        <v>6.9690000000000003</v>
      </c>
    </row>
    <row r="255" spans="1:6" x14ac:dyDescent="0.25">
      <c r="A255" s="66"/>
      <c r="B255" s="63">
        <v>0.20833333333333334</v>
      </c>
      <c r="C255" s="64">
        <v>18.436</v>
      </c>
      <c r="D255" s="65">
        <v>9.3689999999999998</v>
      </c>
      <c r="E255" s="65">
        <v>9.82</v>
      </c>
      <c r="F255" s="65">
        <v>7.8520000000000003</v>
      </c>
    </row>
    <row r="256" spans="1:6" x14ac:dyDescent="0.25">
      <c r="A256" s="66"/>
      <c r="B256" s="67">
        <v>0.22916666666666666</v>
      </c>
      <c r="C256" s="64">
        <v>18.849</v>
      </c>
      <c r="D256" s="65">
        <v>9.1509999999999998</v>
      </c>
      <c r="E256" s="65">
        <v>10.067</v>
      </c>
      <c r="F256" s="65">
        <v>9.4079999999999995</v>
      </c>
    </row>
    <row r="257" spans="1:6" x14ac:dyDescent="0.25">
      <c r="A257" s="66"/>
      <c r="B257" s="63">
        <v>0.25</v>
      </c>
      <c r="C257" s="64">
        <v>19.965</v>
      </c>
      <c r="D257" s="65">
        <v>10.102</v>
      </c>
      <c r="E257" s="65">
        <v>10.851000000000001</v>
      </c>
      <c r="F257" s="65">
        <v>11.867000000000001</v>
      </c>
    </row>
    <row r="258" spans="1:6" x14ac:dyDescent="0.25">
      <c r="A258" s="66"/>
      <c r="B258" s="67">
        <v>0.27083333333333331</v>
      </c>
      <c r="C258" s="64">
        <v>20.244</v>
      </c>
      <c r="D258" s="65">
        <v>10.494999999999999</v>
      </c>
      <c r="E258" s="65">
        <v>11.269</v>
      </c>
      <c r="F258" s="65">
        <v>14.945</v>
      </c>
    </row>
    <row r="259" spans="1:6" x14ac:dyDescent="0.25">
      <c r="A259" s="66"/>
      <c r="B259" s="63">
        <v>0.29166666666666669</v>
      </c>
      <c r="C259" s="64">
        <v>20.655999999999999</v>
      </c>
      <c r="D259" s="65">
        <v>11.285</v>
      </c>
      <c r="E259" s="65">
        <v>11.813000000000001</v>
      </c>
      <c r="F259" s="65">
        <v>17.321000000000002</v>
      </c>
    </row>
    <row r="260" spans="1:6" x14ac:dyDescent="0.25">
      <c r="A260" s="66"/>
      <c r="B260" s="67">
        <v>0.3125</v>
      </c>
      <c r="C260" s="64">
        <v>21.446999999999999</v>
      </c>
      <c r="D260" s="65">
        <v>12.144</v>
      </c>
      <c r="E260" s="65">
        <v>12.433</v>
      </c>
      <c r="F260" s="65">
        <v>19.03</v>
      </c>
    </row>
    <row r="261" spans="1:6" x14ac:dyDescent="0.25">
      <c r="A261" s="66"/>
      <c r="B261" s="63">
        <v>0.33333333333333331</v>
      </c>
      <c r="C261" s="64">
        <v>21.702000000000002</v>
      </c>
      <c r="D261" s="65">
        <v>12.727</v>
      </c>
      <c r="E261" s="65">
        <v>12.29</v>
      </c>
      <c r="F261" s="65">
        <v>19.513999999999999</v>
      </c>
    </row>
    <row r="262" spans="1:6" x14ac:dyDescent="0.25">
      <c r="A262" s="66"/>
      <c r="B262" s="67">
        <v>0.35416666666666669</v>
      </c>
      <c r="C262" s="64">
        <v>21.9</v>
      </c>
      <c r="D262" s="65">
        <v>13.228999999999999</v>
      </c>
      <c r="E262" s="65">
        <v>12.944000000000001</v>
      </c>
      <c r="F262" s="65">
        <v>18.952000000000002</v>
      </c>
    </row>
    <row r="263" spans="1:6" x14ac:dyDescent="0.25">
      <c r="A263" s="66"/>
      <c r="B263" s="63">
        <v>0.375</v>
      </c>
      <c r="C263" s="64">
        <v>23.216999999999999</v>
      </c>
      <c r="D263" s="65">
        <v>14.177</v>
      </c>
      <c r="E263" s="65">
        <v>12.212999999999999</v>
      </c>
      <c r="F263" s="65">
        <v>18.638999999999999</v>
      </c>
    </row>
    <row r="264" spans="1:6" x14ac:dyDescent="0.25">
      <c r="A264" s="66"/>
      <c r="B264" s="67">
        <v>0.39583333333333331</v>
      </c>
      <c r="C264" s="64">
        <v>23.498000000000001</v>
      </c>
      <c r="D264" s="65">
        <v>15.385</v>
      </c>
      <c r="E264" s="65">
        <v>11.773</v>
      </c>
      <c r="F264" s="65">
        <v>18.350999999999999</v>
      </c>
    </row>
    <row r="265" spans="1:6" x14ac:dyDescent="0.25">
      <c r="A265" s="66"/>
      <c r="B265" s="63">
        <v>0.41666666666666669</v>
      </c>
      <c r="C265" s="64">
        <v>23.193999999999999</v>
      </c>
      <c r="D265" s="65">
        <v>15.840999999999999</v>
      </c>
      <c r="E265" s="65">
        <v>11.865</v>
      </c>
      <c r="F265" s="65">
        <v>18.402999999999999</v>
      </c>
    </row>
    <row r="266" spans="1:6" x14ac:dyDescent="0.25">
      <c r="A266" s="66"/>
      <c r="B266" s="67">
        <v>0.4375</v>
      </c>
      <c r="C266" s="64">
        <v>22.35</v>
      </c>
      <c r="D266" s="65">
        <v>16.218</v>
      </c>
      <c r="E266" s="65">
        <v>11.722</v>
      </c>
      <c r="F266" s="65">
        <v>18.114000000000001</v>
      </c>
    </row>
    <row r="267" spans="1:6" x14ac:dyDescent="0.25">
      <c r="A267" s="66"/>
      <c r="B267" s="63">
        <v>0.45833333333333331</v>
      </c>
      <c r="C267" s="64">
        <v>22.071999999999999</v>
      </c>
      <c r="D267" s="65">
        <v>16.463000000000001</v>
      </c>
      <c r="E267" s="65">
        <v>12.260999999999999</v>
      </c>
      <c r="F267" s="65">
        <v>17.285</v>
      </c>
    </row>
    <row r="268" spans="1:6" x14ac:dyDescent="0.25">
      <c r="A268" s="66"/>
      <c r="B268" s="67">
        <v>0.47916666666666669</v>
      </c>
      <c r="C268" s="64">
        <v>21.591000000000001</v>
      </c>
      <c r="D268" s="65">
        <v>17.12</v>
      </c>
      <c r="E268" s="65">
        <v>12.24</v>
      </c>
      <c r="F268" s="65">
        <v>16.803999999999998</v>
      </c>
    </row>
    <row r="269" spans="1:6" x14ac:dyDescent="0.25">
      <c r="A269" s="66"/>
      <c r="B269" s="63">
        <v>0.5</v>
      </c>
      <c r="C269" s="64">
        <v>20.908000000000001</v>
      </c>
      <c r="D269" s="65">
        <v>17.54</v>
      </c>
      <c r="E269" s="65">
        <v>11.608000000000001</v>
      </c>
      <c r="F269" s="65">
        <v>16.350999999999999</v>
      </c>
    </row>
    <row r="270" spans="1:6" x14ac:dyDescent="0.25">
      <c r="A270" s="66"/>
      <c r="B270" s="67">
        <v>0.52083333333333337</v>
      </c>
      <c r="C270" s="64">
        <v>21.14</v>
      </c>
      <c r="D270" s="65">
        <v>17.879000000000001</v>
      </c>
      <c r="E270" s="65">
        <v>11.404</v>
      </c>
      <c r="F270" s="65">
        <v>16.523</v>
      </c>
    </row>
    <row r="271" spans="1:6" x14ac:dyDescent="0.25">
      <c r="A271" s="66"/>
      <c r="B271" s="63">
        <v>0.54166666666666663</v>
      </c>
      <c r="C271" s="64">
        <v>23.015999999999998</v>
      </c>
      <c r="D271" s="65">
        <v>18.079000000000001</v>
      </c>
      <c r="E271" s="65">
        <v>11.273</v>
      </c>
      <c r="F271" s="65">
        <v>16.917999999999999</v>
      </c>
    </row>
    <row r="272" spans="1:6" x14ac:dyDescent="0.25">
      <c r="A272" s="66"/>
      <c r="B272" s="67">
        <v>0.5625</v>
      </c>
      <c r="C272" s="64">
        <v>23.393000000000001</v>
      </c>
      <c r="D272" s="65">
        <v>18.841000000000001</v>
      </c>
      <c r="E272" s="65">
        <v>10.988</v>
      </c>
      <c r="F272" s="65">
        <v>17.324000000000002</v>
      </c>
    </row>
    <row r="273" spans="1:6" x14ac:dyDescent="0.25">
      <c r="A273" s="66"/>
      <c r="B273" s="63">
        <v>0.58333333333333337</v>
      </c>
      <c r="C273" s="64">
        <v>23.033000000000001</v>
      </c>
      <c r="D273" s="65">
        <v>19.777000000000001</v>
      </c>
      <c r="E273" s="65">
        <v>11.706</v>
      </c>
      <c r="F273" s="65">
        <v>18.815999999999999</v>
      </c>
    </row>
    <row r="274" spans="1:6" x14ac:dyDescent="0.25">
      <c r="A274" s="66"/>
      <c r="B274" s="67">
        <v>0.60416666666666663</v>
      </c>
      <c r="C274" s="64">
        <v>23.248999999999999</v>
      </c>
      <c r="D274" s="65">
        <v>20.145</v>
      </c>
      <c r="E274" s="65">
        <v>12.268000000000001</v>
      </c>
      <c r="F274" s="65">
        <v>19.814</v>
      </c>
    </row>
    <row r="275" spans="1:6" x14ac:dyDescent="0.25">
      <c r="A275" s="66"/>
      <c r="B275" s="63">
        <v>0.625</v>
      </c>
      <c r="C275" s="64">
        <v>23.315000000000001</v>
      </c>
      <c r="D275" s="65">
        <v>20.821999999999999</v>
      </c>
      <c r="E275" s="65">
        <v>12.773999999999999</v>
      </c>
      <c r="F275" s="65">
        <v>19.986999999999998</v>
      </c>
    </row>
    <row r="276" spans="1:6" x14ac:dyDescent="0.25">
      <c r="A276" s="66"/>
      <c r="B276" s="67">
        <v>0.64583333333333337</v>
      </c>
      <c r="C276" s="64">
        <v>23.568999999999999</v>
      </c>
      <c r="D276" s="65">
        <v>21.045000000000002</v>
      </c>
      <c r="E276" s="65">
        <v>13.388999999999999</v>
      </c>
      <c r="F276" s="65">
        <v>21.013999999999999</v>
      </c>
    </row>
    <row r="277" spans="1:6" x14ac:dyDescent="0.25">
      <c r="A277" s="66"/>
      <c r="B277" s="63">
        <v>0.66666666666666663</v>
      </c>
      <c r="C277" s="64">
        <v>23.72</v>
      </c>
      <c r="D277" s="65">
        <v>21.724</v>
      </c>
      <c r="E277" s="65">
        <v>13.488</v>
      </c>
      <c r="F277" s="65">
        <v>21.292000000000002</v>
      </c>
    </row>
    <row r="278" spans="1:6" x14ac:dyDescent="0.25">
      <c r="A278" s="66"/>
      <c r="B278" s="67">
        <v>0.6875</v>
      </c>
      <c r="C278" s="64">
        <v>23.581</v>
      </c>
      <c r="D278" s="65">
        <v>21.887</v>
      </c>
      <c r="E278" s="65">
        <v>13.664999999999999</v>
      </c>
      <c r="F278" s="65">
        <v>21.635999999999999</v>
      </c>
    </row>
    <row r="279" spans="1:6" x14ac:dyDescent="0.25">
      <c r="A279" s="66"/>
      <c r="B279" s="63">
        <v>0.70833333333333337</v>
      </c>
      <c r="C279" s="64">
        <v>23.466000000000001</v>
      </c>
      <c r="D279" s="65">
        <v>21.893999999999998</v>
      </c>
      <c r="E279" s="65">
        <v>13.595000000000001</v>
      </c>
      <c r="F279" s="65">
        <v>21.350999999999999</v>
      </c>
    </row>
    <row r="280" spans="1:6" x14ac:dyDescent="0.25">
      <c r="A280" s="66"/>
      <c r="B280" s="67">
        <v>0.72916666666666663</v>
      </c>
      <c r="C280" s="64">
        <v>23.768000000000001</v>
      </c>
      <c r="D280" s="65">
        <v>21.983000000000001</v>
      </c>
      <c r="E280" s="65">
        <v>13.691000000000001</v>
      </c>
      <c r="F280" s="65">
        <v>21.385999999999999</v>
      </c>
    </row>
    <row r="281" spans="1:6" x14ac:dyDescent="0.25">
      <c r="A281" s="66"/>
      <c r="B281" s="63">
        <v>0.75</v>
      </c>
      <c r="C281" s="64">
        <v>24.094000000000001</v>
      </c>
      <c r="D281" s="65">
        <v>22.204999999999998</v>
      </c>
      <c r="E281" s="65">
        <v>13.564</v>
      </c>
      <c r="F281" s="65">
        <v>20.766999999999999</v>
      </c>
    </row>
    <row r="282" spans="1:6" x14ac:dyDescent="0.25">
      <c r="A282" s="66"/>
      <c r="B282" s="67">
        <v>0.77083333333333337</v>
      </c>
      <c r="C282" s="64">
        <v>23.715</v>
      </c>
      <c r="D282" s="65">
        <v>21.475000000000001</v>
      </c>
      <c r="E282" s="65">
        <v>12.601000000000001</v>
      </c>
      <c r="F282" s="65">
        <v>20.771999999999998</v>
      </c>
    </row>
    <row r="283" spans="1:6" x14ac:dyDescent="0.25">
      <c r="A283" s="66"/>
      <c r="B283" s="63">
        <v>0.79166666666666663</v>
      </c>
      <c r="C283" s="64">
        <v>22.901</v>
      </c>
      <c r="D283" s="65">
        <v>20.725999999999999</v>
      </c>
      <c r="E283" s="65">
        <v>10.683999999999999</v>
      </c>
      <c r="F283" s="65">
        <v>20.699000000000002</v>
      </c>
    </row>
    <row r="284" spans="1:6" x14ac:dyDescent="0.25">
      <c r="A284" s="66"/>
      <c r="B284" s="67">
        <v>0.8125</v>
      </c>
      <c r="C284" s="64">
        <v>21.916</v>
      </c>
      <c r="D284" s="65">
        <v>19.474</v>
      </c>
      <c r="E284" s="65">
        <v>9.5180000000000007</v>
      </c>
      <c r="F284" s="65">
        <v>20.587</v>
      </c>
    </row>
    <row r="285" spans="1:6" x14ac:dyDescent="0.25">
      <c r="A285" s="66"/>
      <c r="B285" s="63">
        <v>0.83333333333333337</v>
      </c>
      <c r="C285" s="64">
        <v>22.131</v>
      </c>
      <c r="D285" s="65">
        <v>18.125</v>
      </c>
      <c r="E285" s="65">
        <v>8.407</v>
      </c>
      <c r="F285" s="65">
        <v>20.413</v>
      </c>
    </row>
    <row r="286" spans="1:6" x14ac:dyDescent="0.25">
      <c r="A286" s="66"/>
      <c r="B286" s="67">
        <v>0.85416666666666663</v>
      </c>
      <c r="C286" s="64">
        <v>21.265000000000001</v>
      </c>
      <c r="D286" s="65">
        <v>16.393000000000001</v>
      </c>
      <c r="E286" s="65">
        <v>7.2960000000000003</v>
      </c>
      <c r="F286" s="65">
        <v>20.087</v>
      </c>
    </row>
    <row r="287" spans="1:6" x14ac:dyDescent="0.25">
      <c r="A287" s="66"/>
      <c r="B287" s="63">
        <v>0.875</v>
      </c>
      <c r="C287" s="64">
        <v>22.231000000000002</v>
      </c>
      <c r="D287" s="65">
        <v>14.346</v>
      </c>
      <c r="E287" s="65">
        <v>6.7789999999999999</v>
      </c>
      <c r="F287" s="65">
        <v>19.937999999999999</v>
      </c>
    </row>
    <row r="288" spans="1:6" x14ac:dyDescent="0.25">
      <c r="A288" s="66"/>
      <c r="B288" s="67">
        <v>0.89583333333333337</v>
      </c>
      <c r="C288" s="64">
        <v>21.571000000000002</v>
      </c>
      <c r="D288" s="65">
        <v>12.667999999999999</v>
      </c>
      <c r="E288" s="65">
        <v>6.2080000000000002</v>
      </c>
      <c r="F288" s="65">
        <v>18.771999999999998</v>
      </c>
    </row>
    <row r="289" spans="1:6" x14ac:dyDescent="0.25">
      <c r="A289" s="66"/>
      <c r="B289" s="63">
        <v>0.91666666666666663</v>
      </c>
      <c r="C289" s="64">
        <v>20.919</v>
      </c>
      <c r="D289" s="65">
        <v>11.494999999999999</v>
      </c>
      <c r="E289" s="65">
        <v>5.6909999999999998</v>
      </c>
      <c r="F289" s="65">
        <v>18.254999999999999</v>
      </c>
    </row>
    <row r="290" spans="1:6" x14ac:dyDescent="0.25">
      <c r="A290" s="66"/>
      <c r="B290" s="67">
        <v>0.9375</v>
      </c>
      <c r="C290" s="64">
        <v>19.34</v>
      </c>
      <c r="D290" s="65">
        <v>10.227</v>
      </c>
      <c r="E290" s="65">
        <v>4.9340000000000002</v>
      </c>
      <c r="F290" s="65">
        <v>17.373000000000001</v>
      </c>
    </row>
    <row r="291" spans="1:6" x14ac:dyDescent="0.25">
      <c r="A291" s="66"/>
      <c r="B291" s="63">
        <v>0.95833333333333337</v>
      </c>
      <c r="C291" s="64">
        <v>18.277000000000001</v>
      </c>
      <c r="D291" s="65">
        <v>7.1159999999999997</v>
      </c>
      <c r="E291" s="65">
        <v>3.6720000000000002</v>
      </c>
      <c r="F291" s="65">
        <v>16.518999999999998</v>
      </c>
    </row>
    <row r="292" spans="1:6" x14ac:dyDescent="0.25">
      <c r="A292" s="66"/>
      <c r="B292" s="67">
        <v>0.97916666666666663</v>
      </c>
      <c r="C292" s="64">
        <v>17.495000000000001</v>
      </c>
      <c r="D292" s="65">
        <v>6.0839999999999996</v>
      </c>
      <c r="E292" s="65">
        <v>2.7810000000000001</v>
      </c>
      <c r="F292" s="65">
        <v>16.22</v>
      </c>
    </row>
    <row r="293" spans="1:6" x14ac:dyDescent="0.25">
      <c r="A293" s="62" t="s">
        <v>73</v>
      </c>
      <c r="B293" s="63">
        <v>0</v>
      </c>
      <c r="C293" s="64">
        <v>17.558</v>
      </c>
      <c r="D293" s="65">
        <v>6.2270000000000003</v>
      </c>
      <c r="E293" s="65">
        <v>3.0510000000000002</v>
      </c>
      <c r="F293" s="65">
        <v>15.801</v>
      </c>
    </row>
    <row r="294" spans="1:6" x14ac:dyDescent="0.25">
      <c r="A294" s="66"/>
      <c r="B294" s="67">
        <v>2.0833333333333332E-2</v>
      </c>
      <c r="C294" s="64">
        <v>17.887</v>
      </c>
      <c r="D294" s="65">
        <v>6.36</v>
      </c>
      <c r="E294" s="65">
        <v>3.17</v>
      </c>
      <c r="F294" s="65">
        <v>16.277000000000001</v>
      </c>
    </row>
    <row r="295" spans="1:6" x14ac:dyDescent="0.25">
      <c r="A295" s="66"/>
      <c r="B295" s="63">
        <v>4.1666666666666664E-2</v>
      </c>
      <c r="C295" s="64">
        <v>16.983000000000001</v>
      </c>
      <c r="D295" s="65">
        <v>6.0670000000000002</v>
      </c>
      <c r="E295" s="65">
        <v>3.419</v>
      </c>
      <c r="F295" s="65">
        <v>16.713000000000001</v>
      </c>
    </row>
    <row r="296" spans="1:6" x14ac:dyDescent="0.25">
      <c r="A296" s="66"/>
      <c r="B296" s="67">
        <v>6.25E-2</v>
      </c>
      <c r="C296" s="64">
        <v>16.286999999999999</v>
      </c>
      <c r="D296" s="65">
        <v>5.3280000000000003</v>
      </c>
      <c r="E296" s="65">
        <v>3.2389999999999999</v>
      </c>
      <c r="F296" s="65">
        <v>16.824999999999999</v>
      </c>
    </row>
    <row r="297" spans="1:6" x14ac:dyDescent="0.25">
      <c r="A297" s="66"/>
      <c r="B297" s="63">
        <v>8.3333333333333329E-2</v>
      </c>
      <c r="C297" s="64">
        <v>15.656000000000001</v>
      </c>
      <c r="D297" s="65">
        <v>5.024</v>
      </c>
      <c r="E297" s="65">
        <v>3.24</v>
      </c>
      <c r="F297" s="65">
        <v>16.817</v>
      </c>
    </row>
    <row r="298" spans="1:6" x14ac:dyDescent="0.25">
      <c r="A298" s="66"/>
      <c r="B298" s="67">
        <v>0.10416666666666667</v>
      </c>
      <c r="C298" s="64">
        <v>15.535</v>
      </c>
      <c r="D298" s="65">
        <v>4.7009999999999996</v>
      </c>
      <c r="E298" s="65">
        <v>3.1280000000000001</v>
      </c>
      <c r="F298" s="65">
        <v>16.931999999999999</v>
      </c>
    </row>
    <row r="299" spans="1:6" x14ac:dyDescent="0.25">
      <c r="A299" s="66"/>
      <c r="B299" s="63">
        <v>0.125</v>
      </c>
      <c r="C299" s="64">
        <v>15.929</v>
      </c>
      <c r="D299" s="65">
        <v>4.9169999999999998</v>
      </c>
      <c r="E299" s="65">
        <v>3.3359999999999999</v>
      </c>
      <c r="F299" s="65">
        <v>16.669</v>
      </c>
    </row>
    <row r="300" spans="1:6" x14ac:dyDescent="0.25">
      <c r="A300" s="66"/>
      <c r="B300" s="67">
        <v>0.14583333333333334</v>
      </c>
      <c r="C300" s="64">
        <v>16.465</v>
      </c>
      <c r="D300" s="65">
        <v>4.7539999999999996</v>
      </c>
      <c r="E300" s="65">
        <v>3.0590000000000002</v>
      </c>
      <c r="F300" s="65">
        <v>16.501999999999999</v>
      </c>
    </row>
    <row r="301" spans="1:6" x14ac:dyDescent="0.25">
      <c r="A301" s="66"/>
      <c r="B301" s="63">
        <v>0.16666666666666666</v>
      </c>
      <c r="C301" s="64">
        <v>17.68</v>
      </c>
      <c r="D301" s="65">
        <v>5.5540000000000003</v>
      </c>
      <c r="E301" s="65">
        <v>3.206</v>
      </c>
      <c r="F301" s="65">
        <v>16.117000000000001</v>
      </c>
    </row>
    <row r="302" spans="1:6" x14ac:dyDescent="0.25">
      <c r="A302" s="66"/>
      <c r="B302" s="67">
        <v>0.1875</v>
      </c>
      <c r="C302" s="64">
        <v>18.029</v>
      </c>
      <c r="D302" s="65">
        <v>5.2130000000000001</v>
      </c>
      <c r="E302" s="65">
        <v>3.2389999999999999</v>
      </c>
      <c r="F302" s="65">
        <v>16.556999999999999</v>
      </c>
    </row>
    <row r="303" spans="1:6" x14ac:dyDescent="0.25">
      <c r="A303" s="66"/>
      <c r="B303" s="63">
        <v>0.20833333333333334</v>
      </c>
      <c r="C303" s="64">
        <v>18.623999999999999</v>
      </c>
      <c r="D303" s="65">
        <v>6.8310000000000004</v>
      </c>
      <c r="E303" s="65">
        <v>3.52</v>
      </c>
      <c r="F303" s="65">
        <v>19.134</v>
      </c>
    </row>
    <row r="304" spans="1:6" x14ac:dyDescent="0.25">
      <c r="A304" s="66"/>
      <c r="B304" s="67">
        <v>0.22916666666666666</v>
      </c>
      <c r="C304" s="64">
        <v>19.349</v>
      </c>
      <c r="D304" s="65">
        <v>7.8769999999999998</v>
      </c>
      <c r="E304" s="65">
        <v>3.6280000000000001</v>
      </c>
      <c r="F304" s="65">
        <v>20.376999999999999</v>
      </c>
    </row>
    <row r="305" spans="1:6" x14ac:dyDescent="0.25">
      <c r="A305" s="66"/>
      <c r="B305" s="63">
        <v>0.25</v>
      </c>
      <c r="C305" s="64">
        <v>20.372</v>
      </c>
      <c r="D305" s="65">
        <v>10.975</v>
      </c>
      <c r="E305" s="65">
        <v>3.86</v>
      </c>
      <c r="F305" s="65">
        <v>23.742999999999999</v>
      </c>
    </row>
    <row r="306" spans="1:6" x14ac:dyDescent="0.25">
      <c r="A306" s="66"/>
      <c r="B306" s="67">
        <v>0.27083333333333331</v>
      </c>
      <c r="C306" s="64">
        <v>21.356999999999999</v>
      </c>
      <c r="D306" s="65">
        <v>13.742000000000001</v>
      </c>
      <c r="E306" s="65">
        <v>4.0960000000000001</v>
      </c>
      <c r="F306" s="65">
        <v>25.111000000000001</v>
      </c>
    </row>
    <row r="307" spans="1:6" x14ac:dyDescent="0.25">
      <c r="A307" s="66"/>
      <c r="B307" s="63">
        <v>0.29166666666666669</v>
      </c>
      <c r="C307" s="64">
        <v>22.213000000000001</v>
      </c>
      <c r="D307" s="65">
        <v>17.355</v>
      </c>
      <c r="E307" s="65">
        <v>4.0359999999999996</v>
      </c>
      <c r="F307" s="65">
        <v>25.984999999999999</v>
      </c>
    </row>
    <row r="308" spans="1:6" x14ac:dyDescent="0.25">
      <c r="A308" s="66"/>
      <c r="B308" s="67">
        <v>0.3125</v>
      </c>
      <c r="C308" s="64">
        <v>22.643999999999998</v>
      </c>
      <c r="D308" s="65">
        <v>18.603999999999999</v>
      </c>
      <c r="E308" s="65">
        <v>4.452</v>
      </c>
      <c r="F308" s="65">
        <v>26.277000000000001</v>
      </c>
    </row>
    <row r="309" spans="1:6" x14ac:dyDescent="0.25">
      <c r="A309" s="66"/>
      <c r="B309" s="63">
        <v>0.33333333333333331</v>
      </c>
      <c r="C309" s="64">
        <v>22.881</v>
      </c>
      <c r="D309" s="65">
        <v>19.036000000000001</v>
      </c>
      <c r="E309" s="65">
        <v>4.8970000000000002</v>
      </c>
      <c r="F309" s="65">
        <v>26.341999999999999</v>
      </c>
    </row>
    <row r="310" spans="1:6" x14ac:dyDescent="0.25">
      <c r="A310" s="66"/>
      <c r="B310" s="67">
        <v>0.35416666666666669</v>
      </c>
      <c r="C310" s="64">
        <v>22.998999999999999</v>
      </c>
      <c r="D310" s="65">
        <v>19.387</v>
      </c>
      <c r="E310" s="65">
        <v>5.0960000000000001</v>
      </c>
      <c r="F310" s="65">
        <v>26.422999999999998</v>
      </c>
    </row>
    <row r="311" spans="1:6" x14ac:dyDescent="0.25">
      <c r="A311" s="66"/>
      <c r="B311" s="63">
        <v>0.375</v>
      </c>
      <c r="C311" s="64">
        <v>23.039000000000001</v>
      </c>
      <c r="D311" s="65">
        <v>19.231999999999999</v>
      </c>
      <c r="E311" s="65">
        <v>4.8040000000000003</v>
      </c>
      <c r="F311" s="65">
        <v>26.07</v>
      </c>
    </row>
    <row r="312" spans="1:6" x14ac:dyDescent="0.25">
      <c r="A312" s="66"/>
      <c r="B312" s="67">
        <v>0.39583333333333331</v>
      </c>
      <c r="C312" s="64">
        <v>22.956</v>
      </c>
      <c r="D312" s="65">
        <v>19.798999999999999</v>
      </c>
      <c r="E312" s="65">
        <v>4.8869999999999996</v>
      </c>
      <c r="F312" s="65">
        <v>26.134</v>
      </c>
    </row>
    <row r="313" spans="1:6" x14ac:dyDescent="0.25">
      <c r="A313" s="66"/>
      <c r="B313" s="63">
        <v>0.41666666666666669</v>
      </c>
      <c r="C313" s="64">
        <v>22.77</v>
      </c>
      <c r="D313" s="65">
        <v>19.78</v>
      </c>
      <c r="E313" s="65">
        <v>4.1180000000000003</v>
      </c>
      <c r="F313" s="65">
        <v>26.622</v>
      </c>
    </row>
    <row r="314" spans="1:6" x14ac:dyDescent="0.25">
      <c r="A314" s="66"/>
      <c r="B314" s="67">
        <v>0.4375</v>
      </c>
      <c r="C314" s="64">
        <v>22.643000000000001</v>
      </c>
      <c r="D314" s="65">
        <v>19.721</v>
      </c>
      <c r="E314" s="65">
        <v>4.0519999999999996</v>
      </c>
      <c r="F314" s="65">
        <v>26.609000000000002</v>
      </c>
    </row>
    <row r="315" spans="1:6" x14ac:dyDescent="0.25">
      <c r="A315" s="66"/>
      <c r="B315" s="63">
        <v>0.45833333333333331</v>
      </c>
      <c r="C315" s="64">
        <v>22.669</v>
      </c>
      <c r="D315" s="65">
        <v>19.245999999999999</v>
      </c>
      <c r="E315" s="65">
        <v>4.2519999999999998</v>
      </c>
      <c r="F315" s="65">
        <v>26.565999999999999</v>
      </c>
    </row>
    <row r="316" spans="1:6" x14ac:dyDescent="0.25">
      <c r="A316" s="66"/>
      <c r="B316" s="67">
        <v>0.47916666666666669</v>
      </c>
      <c r="C316" s="64">
        <v>22.556999999999999</v>
      </c>
      <c r="D316" s="65">
        <v>18.981999999999999</v>
      </c>
      <c r="E316" s="65">
        <v>4.5529999999999999</v>
      </c>
      <c r="F316" s="65">
        <v>26.792000000000002</v>
      </c>
    </row>
    <row r="317" spans="1:6" x14ac:dyDescent="0.25">
      <c r="A317" s="66"/>
      <c r="B317" s="63">
        <v>0.5</v>
      </c>
      <c r="C317" s="64">
        <v>22.428999999999998</v>
      </c>
      <c r="D317" s="65">
        <v>18.748999999999999</v>
      </c>
      <c r="E317" s="65">
        <v>4.4530000000000003</v>
      </c>
      <c r="F317" s="65">
        <v>26.082000000000001</v>
      </c>
    </row>
    <row r="318" spans="1:6" x14ac:dyDescent="0.25">
      <c r="A318" s="66"/>
      <c r="B318" s="67">
        <v>0.52083333333333337</v>
      </c>
      <c r="C318" s="64">
        <v>22.263999999999999</v>
      </c>
      <c r="D318" s="65">
        <v>18.437999999999999</v>
      </c>
      <c r="E318" s="65">
        <v>4.125</v>
      </c>
      <c r="F318" s="65">
        <v>25.779</v>
      </c>
    </row>
    <row r="319" spans="1:6" x14ac:dyDescent="0.25">
      <c r="A319" s="66"/>
      <c r="B319" s="63">
        <v>0.54166666666666663</v>
      </c>
      <c r="C319" s="64">
        <v>22.238</v>
      </c>
      <c r="D319" s="65">
        <v>18.14</v>
      </c>
      <c r="E319" s="65">
        <v>3.7469999999999999</v>
      </c>
      <c r="F319" s="65">
        <v>26.181000000000001</v>
      </c>
    </row>
    <row r="320" spans="1:6" x14ac:dyDescent="0.25">
      <c r="A320" s="66"/>
      <c r="B320" s="67">
        <v>0.5625</v>
      </c>
      <c r="C320" s="64">
        <v>22.138000000000002</v>
      </c>
      <c r="D320" s="65">
        <v>17.870999999999999</v>
      </c>
      <c r="E320" s="65">
        <v>3.6320000000000001</v>
      </c>
      <c r="F320" s="65">
        <v>26.053999999999998</v>
      </c>
    </row>
    <row r="321" spans="1:6" x14ac:dyDescent="0.25">
      <c r="A321" s="66"/>
      <c r="B321" s="63">
        <v>0.58333333333333337</v>
      </c>
      <c r="C321" s="64">
        <v>22.257999999999999</v>
      </c>
      <c r="D321" s="65">
        <v>17.759</v>
      </c>
      <c r="E321" s="65">
        <v>3.7490000000000001</v>
      </c>
      <c r="F321" s="65">
        <v>25.699000000000002</v>
      </c>
    </row>
    <row r="322" spans="1:6" x14ac:dyDescent="0.25">
      <c r="A322" s="66"/>
      <c r="B322" s="67">
        <v>0.60416666666666663</v>
      </c>
      <c r="C322" s="64">
        <v>22.414999999999999</v>
      </c>
      <c r="D322" s="65">
        <v>17.661999999999999</v>
      </c>
      <c r="E322" s="65">
        <v>3.8570000000000002</v>
      </c>
      <c r="F322" s="65">
        <v>25.512</v>
      </c>
    </row>
    <row r="323" spans="1:6" x14ac:dyDescent="0.25">
      <c r="A323" s="66"/>
      <c r="B323" s="63">
        <v>0.625</v>
      </c>
      <c r="C323" s="64">
        <v>22.693999999999999</v>
      </c>
      <c r="D323" s="65">
        <v>17.800999999999998</v>
      </c>
      <c r="E323" s="65">
        <v>4.1760000000000002</v>
      </c>
      <c r="F323" s="65">
        <v>25.605</v>
      </c>
    </row>
    <row r="324" spans="1:6" x14ac:dyDescent="0.25">
      <c r="A324" s="66"/>
      <c r="B324" s="67">
        <v>0.64583333333333337</v>
      </c>
      <c r="C324" s="64">
        <v>23.207999999999998</v>
      </c>
      <c r="D324" s="65">
        <v>17.994</v>
      </c>
      <c r="E324" s="65">
        <v>4.8659999999999997</v>
      </c>
      <c r="F324" s="65">
        <v>25.306999999999999</v>
      </c>
    </row>
    <row r="325" spans="1:6" x14ac:dyDescent="0.25">
      <c r="A325" s="66"/>
      <c r="B325" s="63">
        <v>0.66666666666666663</v>
      </c>
      <c r="C325" s="64">
        <v>23.675999999999998</v>
      </c>
      <c r="D325" s="65">
        <v>18.059999999999999</v>
      </c>
      <c r="E325" s="65">
        <v>5.4980000000000002</v>
      </c>
      <c r="F325" s="65">
        <v>25.07</v>
      </c>
    </row>
    <row r="326" spans="1:6" x14ac:dyDescent="0.25">
      <c r="A326" s="66"/>
      <c r="B326" s="67">
        <v>0.6875</v>
      </c>
      <c r="C326" s="64">
        <v>24.212</v>
      </c>
      <c r="D326" s="65">
        <v>18.149000000000001</v>
      </c>
      <c r="E326" s="65">
        <v>5.9029999999999996</v>
      </c>
      <c r="F326" s="65">
        <v>24.721</v>
      </c>
    </row>
    <row r="327" spans="1:6" x14ac:dyDescent="0.25">
      <c r="A327" s="66"/>
      <c r="B327" s="63">
        <v>0.70833333333333337</v>
      </c>
      <c r="C327" s="64">
        <v>24.010999999999999</v>
      </c>
      <c r="D327" s="65">
        <v>17.863</v>
      </c>
      <c r="E327" s="65">
        <v>6.2220000000000004</v>
      </c>
      <c r="F327" s="65">
        <v>24.14</v>
      </c>
    </row>
    <row r="328" spans="1:6" x14ac:dyDescent="0.25">
      <c r="A328" s="66"/>
      <c r="B328" s="67">
        <v>0.72916666666666663</v>
      </c>
      <c r="C328" s="64">
        <v>23.937999999999999</v>
      </c>
      <c r="D328" s="65">
        <v>17.47</v>
      </c>
      <c r="E328" s="65">
        <v>6.3819999999999997</v>
      </c>
      <c r="F328" s="65">
        <v>23.69</v>
      </c>
    </row>
    <row r="329" spans="1:6" x14ac:dyDescent="0.25">
      <c r="A329" s="66"/>
      <c r="B329" s="63">
        <v>0.75</v>
      </c>
      <c r="C329" s="64">
        <v>23.635999999999999</v>
      </c>
      <c r="D329" s="65">
        <v>17.026</v>
      </c>
      <c r="E329" s="65">
        <v>5.8520000000000003</v>
      </c>
      <c r="F329" s="65">
        <v>23.565999999999999</v>
      </c>
    </row>
    <row r="330" spans="1:6" x14ac:dyDescent="0.25">
      <c r="A330" s="66"/>
      <c r="B330" s="67">
        <v>0.77083333333333337</v>
      </c>
      <c r="C330" s="64">
        <v>23.576000000000001</v>
      </c>
      <c r="D330" s="65">
        <v>16.475000000000001</v>
      </c>
      <c r="E330" s="65">
        <v>5.1050000000000004</v>
      </c>
      <c r="F330" s="65">
        <v>23.068999999999999</v>
      </c>
    </row>
    <row r="331" spans="1:6" x14ac:dyDescent="0.25">
      <c r="A331" s="66"/>
      <c r="B331" s="63">
        <v>0.79166666666666663</v>
      </c>
      <c r="C331" s="64">
        <v>23.361999999999998</v>
      </c>
      <c r="D331" s="65">
        <v>15.755000000000001</v>
      </c>
      <c r="E331" s="65">
        <v>5.0609999999999999</v>
      </c>
      <c r="F331" s="65">
        <v>21.873999999999999</v>
      </c>
    </row>
    <row r="332" spans="1:6" x14ac:dyDescent="0.25">
      <c r="A332" s="66"/>
      <c r="B332" s="67">
        <v>0.8125</v>
      </c>
      <c r="C332" s="64">
        <v>23.317</v>
      </c>
      <c r="D332" s="65">
        <v>14.817</v>
      </c>
      <c r="E332" s="65">
        <v>4.6379999999999999</v>
      </c>
      <c r="F332" s="65">
        <v>19.966000000000001</v>
      </c>
    </row>
    <row r="333" spans="1:6" x14ac:dyDescent="0.25">
      <c r="A333" s="66"/>
      <c r="B333" s="63">
        <v>0.83333333333333337</v>
      </c>
      <c r="C333" s="64">
        <v>23.026</v>
      </c>
      <c r="D333" s="65">
        <v>13.951000000000001</v>
      </c>
      <c r="E333" s="65">
        <v>4.359</v>
      </c>
      <c r="F333" s="65">
        <v>17.696000000000002</v>
      </c>
    </row>
    <row r="334" spans="1:6" x14ac:dyDescent="0.25">
      <c r="A334" s="66"/>
      <c r="B334" s="67">
        <v>0.85416666666666663</v>
      </c>
      <c r="C334" s="64">
        <v>22.501999999999999</v>
      </c>
      <c r="D334" s="65">
        <v>12.744</v>
      </c>
      <c r="E334" s="65">
        <v>4.0919999999999996</v>
      </c>
      <c r="F334" s="65">
        <v>15.272</v>
      </c>
    </row>
    <row r="335" spans="1:6" x14ac:dyDescent="0.25">
      <c r="A335" s="66"/>
      <c r="B335" s="63">
        <v>0.875</v>
      </c>
      <c r="C335" s="64">
        <v>22.172000000000001</v>
      </c>
      <c r="D335" s="65">
        <v>11.497999999999999</v>
      </c>
      <c r="E335" s="65">
        <v>4.2489999999999997</v>
      </c>
      <c r="F335" s="65">
        <v>12.496</v>
      </c>
    </row>
    <row r="336" spans="1:6" x14ac:dyDescent="0.25">
      <c r="A336" s="66"/>
      <c r="B336" s="67">
        <v>0.89583333333333337</v>
      </c>
      <c r="C336" s="64">
        <v>20.908999999999999</v>
      </c>
      <c r="D336" s="65">
        <v>10.198</v>
      </c>
      <c r="E336" s="65">
        <v>3.8380000000000001</v>
      </c>
      <c r="F336" s="65">
        <v>11.236000000000001</v>
      </c>
    </row>
    <row r="337" spans="1:6" x14ac:dyDescent="0.25">
      <c r="A337" s="66"/>
      <c r="B337" s="63">
        <v>0.91666666666666663</v>
      </c>
      <c r="C337" s="64">
        <v>20.516999999999999</v>
      </c>
      <c r="D337" s="65">
        <v>9.2810000000000006</v>
      </c>
      <c r="E337" s="65">
        <v>4.1159999999999997</v>
      </c>
      <c r="F337" s="65">
        <v>10.401</v>
      </c>
    </row>
    <row r="338" spans="1:6" x14ac:dyDescent="0.25">
      <c r="A338" s="66"/>
      <c r="B338" s="67">
        <v>0.9375</v>
      </c>
      <c r="C338" s="64">
        <v>19.704999999999998</v>
      </c>
      <c r="D338" s="65">
        <v>7.5659999999999998</v>
      </c>
      <c r="E338" s="65">
        <v>3.6120000000000001</v>
      </c>
      <c r="F338" s="65">
        <v>9.4260000000000002</v>
      </c>
    </row>
    <row r="339" spans="1:6" x14ac:dyDescent="0.25">
      <c r="A339" s="66"/>
      <c r="B339" s="63">
        <v>0.95833333333333337</v>
      </c>
      <c r="C339" s="64">
        <v>19.942</v>
      </c>
      <c r="D339" s="65">
        <v>5.5780000000000003</v>
      </c>
      <c r="E339" s="65">
        <v>3.83</v>
      </c>
      <c r="F339" s="65">
        <v>7.8890000000000002</v>
      </c>
    </row>
    <row r="340" spans="1:6" x14ac:dyDescent="0.25">
      <c r="A340" s="66"/>
      <c r="B340" s="67">
        <v>0.97916666666666663</v>
      </c>
      <c r="C340" s="64">
        <v>19.263000000000002</v>
      </c>
      <c r="D340" s="65">
        <v>5.0410000000000004</v>
      </c>
      <c r="E340" s="65">
        <v>3.903</v>
      </c>
      <c r="F340" s="65">
        <v>7.242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5D49F-9242-43FD-A08D-072ED598EB59}">
  <sheetPr codeName="Sheet13"/>
  <dimension ref="A1:J10"/>
  <sheetViews>
    <sheetView workbookViewId="0"/>
  </sheetViews>
  <sheetFormatPr defaultColWidth="8.85546875" defaultRowHeight="15" x14ac:dyDescent="0.25"/>
  <cols>
    <col min="1" max="2" width="8.85546875" style="46"/>
    <col min="3" max="3" width="13.28515625" style="46" customWidth="1"/>
    <col min="4" max="16384" width="8.85546875" style="46"/>
  </cols>
  <sheetData>
    <row r="1" spans="1:10" x14ac:dyDescent="0.25">
      <c r="A1" s="43" t="str">
        <f>HYPERLINK("#'Contents'!A1","Content Page")</f>
        <v>Content Page</v>
      </c>
    </row>
    <row r="2" spans="1:10" x14ac:dyDescent="0.25">
      <c r="C2" s="66"/>
      <c r="D2" s="66" t="s">
        <v>67</v>
      </c>
      <c r="E2" s="66" t="s">
        <v>68</v>
      </c>
      <c r="F2" s="66" t="s">
        <v>69</v>
      </c>
      <c r="G2" s="66" t="s">
        <v>70</v>
      </c>
      <c r="H2" s="66" t="s">
        <v>71</v>
      </c>
      <c r="I2" s="66" t="s">
        <v>72</v>
      </c>
      <c r="J2" s="66" t="s">
        <v>73</v>
      </c>
    </row>
    <row r="3" spans="1:10" x14ac:dyDescent="0.25">
      <c r="C3" s="66" t="s">
        <v>74</v>
      </c>
      <c r="D3" s="68">
        <v>90.520360000016382</v>
      </c>
      <c r="E3" s="68">
        <v>88.085069999996634</v>
      </c>
      <c r="F3" s="68">
        <v>94.256669999981824</v>
      </c>
      <c r="G3" s="68">
        <v>100.80098000002485</v>
      </c>
      <c r="H3" s="68">
        <v>95.608420000010355</v>
      </c>
      <c r="I3" s="68">
        <v>90.691009999988736</v>
      </c>
      <c r="J3" s="68">
        <v>93.973750000037114</v>
      </c>
    </row>
    <row r="4" spans="1:10" x14ac:dyDescent="0.25">
      <c r="C4" s="66" t="s">
        <v>75</v>
      </c>
      <c r="D4" s="68">
        <v>73.948179999999965</v>
      </c>
      <c r="E4" s="68">
        <v>92.384469999978748</v>
      </c>
      <c r="F4" s="68">
        <v>102.40203999999504</v>
      </c>
      <c r="G4" s="68">
        <v>102.57527000001315</v>
      </c>
      <c r="H4" s="68">
        <v>84.233219999990368</v>
      </c>
      <c r="I4" s="68">
        <v>60.851760000010529</v>
      </c>
      <c r="J4" s="68">
        <v>63.480979999986538</v>
      </c>
    </row>
    <row r="5" spans="1:10" x14ac:dyDescent="0.25">
      <c r="C5" s="66" t="s">
        <v>76</v>
      </c>
      <c r="D5" s="68">
        <v>51.937056119616521</v>
      </c>
      <c r="E5" s="68">
        <v>91.460014607917941</v>
      </c>
      <c r="F5" s="68">
        <v>105.77121082223853</v>
      </c>
      <c r="G5" s="68">
        <v>107.44575977549015</v>
      </c>
      <c r="H5" s="68">
        <v>93.391612374751517</v>
      </c>
      <c r="I5" s="68">
        <v>39.190419319967333</v>
      </c>
      <c r="J5" s="68">
        <v>18.276955713942769</v>
      </c>
    </row>
    <row r="6" spans="1:10" x14ac:dyDescent="0.25">
      <c r="C6" s="66" t="s">
        <v>77</v>
      </c>
      <c r="D6" s="68">
        <v>23.130000000000003</v>
      </c>
      <c r="E6" s="68">
        <v>23.380000000000003</v>
      </c>
      <c r="F6" s="68">
        <v>60.63</v>
      </c>
      <c r="G6" s="68">
        <v>103.07000000000001</v>
      </c>
      <c r="H6" s="68">
        <v>80.719999999999985</v>
      </c>
      <c r="I6" s="68">
        <v>77.91</v>
      </c>
      <c r="J6" s="68">
        <v>81.949999999999989</v>
      </c>
    </row>
    <row r="10" spans="1:10" x14ac:dyDescent="0.25">
      <c r="D10" s="66" t="s">
        <v>129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382A8-57CB-4FD0-841C-5D176759A6FE}">
  <sheetPr codeName="Sheet14"/>
  <dimension ref="A1:D9"/>
  <sheetViews>
    <sheetView workbookViewId="0"/>
  </sheetViews>
  <sheetFormatPr defaultRowHeight="12.75" x14ac:dyDescent="0.2"/>
  <cols>
    <col min="3" max="3" width="19.28515625" customWidth="1"/>
    <col min="4" max="4" width="40" customWidth="1"/>
  </cols>
  <sheetData>
    <row r="1" spans="1:4" x14ac:dyDescent="0.2">
      <c r="A1" s="43" t="str">
        <f>HYPERLINK("#'Contents'!A1","Content Page")</f>
        <v>Content Page</v>
      </c>
      <c r="C1" t="s">
        <v>196</v>
      </c>
    </row>
    <row r="3" spans="1:4" x14ac:dyDescent="0.2">
      <c r="C3" s="127" t="s">
        <v>222</v>
      </c>
      <c r="D3" s="127" t="s">
        <v>223</v>
      </c>
    </row>
    <row r="4" spans="1:4" ht="25.5" x14ac:dyDescent="0.2">
      <c r="C4" s="126" t="s">
        <v>105</v>
      </c>
      <c r="D4" s="126" t="s">
        <v>252</v>
      </c>
    </row>
    <row r="5" spans="1:4" x14ac:dyDescent="0.2">
      <c r="C5" s="126" t="s">
        <v>159</v>
      </c>
      <c r="D5" s="126" t="s">
        <v>160</v>
      </c>
    </row>
    <row r="6" spans="1:4" x14ac:dyDescent="0.2">
      <c r="C6" s="126" t="s">
        <v>107</v>
      </c>
      <c r="D6" s="126" t="s">
        <v>161</v>
      </c>
    </row>
    <row r="7" spans="1:4" x14ac:dyDescent="0.2">
      <c r="C7" s="193" t="s">
        <v>108</v>
      </c>
      <c r="D7" s="193" t="s">
        <v>253</v>
      </c>
    </row>
    <row r="8" spans="1:4" x14ac:dyDescent="0.2">
      <c r="C8" s="194"/>
      <c r="D8" s="194"/>
    </row>
    <row r="9" spans="1:4" x14ac:dyDescent="0.2">
      <c r="C9" s="126" t="s">
        <v>109</v>
      </c>
      <c r="D9" s="126" t="s">
        <v>162</v>
      </c>
    </row>
  </sheetData>
  <mergeCells count="2">
    <mergeCell ref="C7:C8"/>
    <mergeCell ref="D7:D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3C67E-521E-4E0C-95A9-A752E66203AE}">
  <sheetPr codeName="Sheet15"/>
  <dimension ref="A1:H19"/>
  <sheetViews>
    <sheetView workbookViewId="0"/>
  </sheetViews>
  <sheetFormatPr defaultRowHeight="12.75" x14ac:dyDescent="0.2"/>
  <cols>
    <col min="1" max="1" width="19.28515625" bestFit="1" customWidth="1"/>
    <col min="2" max="2" width="33.5703125" customWidth="1"/>
    <col min="3" max="3" width="32.7109375" bestFit="1" customWidth="1"/>
    <col min="4" max="4" width="19.7109375" bestFit="1" customWidth="1"/>
    <col min="5" max="5" width="16.42578125" bestFit="1" customWidth="1"/>
  </cols>
  <sheetData>
    <row r="1" spans="1:6" x14ac:dyDescent="0.2">
      <c r="A1" s="43" t="str">
        <f>HYPERLINK("#'Contents'!A1","Content Page")</f>
        <v>Content Page</v>
      </c>
      <c r="D1" s="77" t="s">
        <v>113</v>
      </c>
      <c r="F1" t="s">
        <v>146</v>
      </c>
    </row>
    <row r="2" spans="1:6" ht="15" x14ac:dyDescent="0.25">
      <c r="A2" s="73"/>
    </row>
    <row r="3" spans="1:6" ht="15" x14ac:dyDescent="0.25">
      <c r="A3" s="73"/>
    </row>
    <row r="5" spans="1:6" x14ac:dyDescent="0.2">
      <c r="A5" s="131" t="s">
        <v>114</v>
      </c>
      <c r="B5" s="131" t="s">
        <v>112</v>
      </c>
      <c r="C5" s="131" t="s">
        <v>110</v>
      </c>
      <c r="D5" s="131" t="s">
        <v>111</v>
      </c>
    </row>
    <row r="6" spans="1:6" x14ac:dyDescent="0.2">
      <c r="A6" s="128" t="s">
        <v>105</v>
      </c>
      <c r="B6" s="129">
        <v>0.39</v>
      </c>
      <c r="C6" s="130">
        <v>30.730563420688277</v>
      </c>
      <c r="D6" s="130">
        <v>33.872871736662887</v>
      </c>
    </row>
    <row r="7" spans="1:6" x14ac:dyDescent="0.2">
      <c r="A7" s="128" t="s">
        <v>106</v>
      </c>
      <c r="B7" s="129">
        <v>0.3</v>
      </c>
      <c r="C7" s="130">
        <v>23.489022982605448</v>
      </c>
      <c r="D7" s="130">
        <v>25.89085829040426</v>
      </c>
    </row>
    <row r="8" spans="1:6" x14ac:dyDescent="0.2">
      <c r="A8" s="128" t="s">
        <v>107</v>
      </c>
      <c r="B8" s="129">
        <v>0.1</v>
      </c>
      <c r="C8" s="130">
        <v>7.9364013267793938</v>
      </c>
      <c r="D8" s="130">
        <v>8.7479263075176821</v>
      </c>
    </row>
    <row r="9" spans="1:6" x14ac:dyDescent="0.2">
      <c r="A9" s="128" t="s">
        <v>108</v>
      </c>
      <c r="B9" s="129">
        <v>0.18</v>
      </c>
      <c r="C9" s="130">
        <v>13.692846924314663</v>
      </c>
      <c r="D9" s="130">
        <v>15.092988736575572</v>
      </c>
    </row>
    <row r="10" spans="1:6" x14ac:dyDescent="0.2">
      <c r="A10" s="128" t="s">
        <v>109</v>
      </c>
      <c r="B10" s="129">
        <v>0.03</v>
      </c>
      <c r="C10" s="130">
        <v>2.0437084961663676</v>
      </c>
      <c r="D10" s="130">
        <v>2.2526848860560555</v>
      </c>
    </row>
    <row r="19" spans="5:8" x14ac:dyDescent="0.2">
      <c r="E19" s="191"/>
      <c r="F19" s="191"/>
      <c r="G19" s="191"/>
      <c r="H19" s="191"/>
    </row>
  </sheetData>
  <mergeCells count="2">
    <mergeCell ref="E19:F19"/>
    <mergeCell ref="G19:H19"/>
  </mergeCells>
  <pageMargins left="0.7" right="0.7" top="0.75" bottom="0.75" header="0.3" footer="0.3"/>
  <drawing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78CBA-B879-4887-9721-652D1E020DF2}">
  <sheetPr codeName="Sheet16"/>
  <dimension ref="A1:J48"/>
  <sheetViews>
    <sheetView workbookViewId="0"/>
  </sheetViews>
  <sheetFormatPr defaultRowHeight="12.75" x14ac:dyDescent="0.2"/>
  <cols>
    <col min="3" max="3" width="10.28515625" customWidth="1"/>
    <col min="4" max="5" width="9.85546875" customWidth="1"/>
  </cols>
  <sheetData>
    <row r="1" spans="1:7" x14ac:dyDescent="0.2">
      <c r="A1" s="43" t="str">
        <f>HYPERLINK("#'Contents'!A1","Content Page")</f>
        <v>Content Page</v>
      </c>
      <c r="C1" s="77" t="s">
        <v>99</v>
      </c>
    </row>
    <row r="2" spans="1:7" ht="15" x14ac:dyDescent="0.25">
      <c r="C2" s="73"/>
    </row>
    <row r="3" spans="1:7" x14ac:dyDescent="0.2">
      <c r="C3" s="77" t="s">
        <v>100</v>
      </c>
      <c r="G3" t="s">
        <v>130</v>
      </c>
    </row>
    <row r="4" spans="1:7" x14ac:dyDescent="0.2">
      <c r="C4" t="s">
        <v>98</v>
      </c>
      <c r="D4" t="s">
        <v>50</v>
      </c>
      <c r="E4" t="s">
        <v>24</v>
      </c>
    </row>
    <row r="5" spans="1:7" x14ac:dyDescent="0.2">
      <c r="C5" s="128" t="s">
        <v>63</v>
      </c>
      <c r="D5" s="128">
        <v>7.824600000000002</v>
      </c>
      <c r="E5" s="128">
        <v>9.2184000000000079</v>
      </c>
    </row>
    <row r="6" spans="1:7" x14ac:dyDescent="0.2">
      <c r="C6" s="128" t="s">
        <v>46</v>
      </c>
      <c r="D6" s="128">
        <v>0.42779999999999996</v>
      </c>
      <c r="E6" s="128">
        <v>0.5796</v>
      </c>
    </row>
    <row r="7" spans="1:7" x14ac:dyDescent="0.2">
      <c r="C7" s="128" t="s">
        <v>45</v>
      </c>
      <c r="D7" s="128">
        <v>2.1942000000000021</v>
      </c>
      <c r="E7" s="128">
        <v>1.6560000000000064</v>
      </c>
    </row>
    <row r="9" spans="1:7" x14ac:dyDescent="0.2">
      <c r="C9" t="s">
        <v>234</v>
      </c>
    </row>
    <row r="10" spans="1:7" x14ac:dyDescent="0.2">
      <c r="C10" t="s">
        <v>98</v>
      </c>
      <c r="D10" t="s">
        <v>50</v>
      </c>
      <c r="E10" t="s">
        <v>24</v>
      </c>
    </row>
    <row r="11" spans="1:7" x14ac:dyDescent="0.2">
      <c r="C11" s="128" t="s">
        <v>63</v>
      </c>
      <c r="D11" s="129">
        <v>0.74900924702774097</v>
      </c>
      <c r="E11" s="129">
        <v>0.81</v>
      </c>
    </row>
    <row r="12" spans="1:7" x14ac:dyDescent="0.2">
      <c r="C12" s="128" t="s">
        <v>46</v>
      </c>
      <c r="D12" s="129">
        <v>4.0951122853368542E-2</v>
      </c>
      <c r="E12" s="129">
        <v>5.0602409638554162E-2</v>
      </c>
    </row>
    <row r="13" spans="1:7" x14ac:dyDescent="0.2">
      <c r="C13" s="128" t="s">
        <v>45</v>
      </c>
      <c r="D13" s="129">
        <v>0.21003963011889049</v>
      </c>
      <c r="E13" s="129">
        <v>0.14457831325301243</v>
      </c>
    </row>
    <row r="19" spans="3:10" x14ac:dyDescent="0.2">
      <c r="G19" s="191"/>
      <c r="H19" s="191"/>
      <c r="I19" s="191"/>
      <c r="J19" s="191"/>
    </row>
    <row r="24" spans="3:10" x14ac:dyDescent="0.2">
      <c r="C24" s="171" t="s">
        <v>98</v>
      </c>
      <c r="D24" s="172" t="s">
        <v>50</v>
      </c>
      <c r="E24" s="173" t="s">
        <v>24</v>
      </c>
    </row>
    <row r="25" spans="3:10" x14ac:dyDescent="0.2">
      <c r="C25" s="128" t="s">
        <v>63</v>
      </c>
      <c r="D25" s="170">
        <v>7.824600000000002</v>
      </c>
      <c r="E25" s="170">
        <v>9.2184000000000079</v>
      </c>
    </row>
    <row r="26" spans="3:10" x14ac:dyDescent="0.2">
      <c r="C26" s="128" t="s">
        <v>45</v>
      </c>
      <c r="D26" s="170">
        <v>2.1942000000000021</v>
      </c>
      <c r="E26" s="170">
        <v>1.6560000000000064</v>
      </c>
    </row>
    <row r="27" spans="3:10" x14ac:dyDescent="0.2">
      <c r="C27" s="128" t="s">
        <v>46</v>
      </c>
      <c r="D27" s="170">
        <v>0.42779999999999996</v>
      </c>
      <c r="E27" s="170">
        <v>0.5796</v>
      </c>
    </row>
    <row r="42" spans="3:4" x14ac:dyDescent="0.2">
      <c r="C42" s="128" t="s">
        <v>63</v>
      </c>
      <c r="D42" s="170" t="str">
        <f>_xlfn.CONCAT(ROUND(D25,1), " ", "bcm")</f>
        <v>7.8 bcm</v>
      </c>
    </row>
    <row r="43" spans="3:4" x14ac:dyDescent="0.2">
      <c r="C43" s="128" t="s">
        <v>45</v>
      </c>
      <c r="D43" s="170" t="str">
        <f>_xlfn.CONCAT(ROUND(D26,1), " ", "bcm")</f>
        <v>2.2 bcm</v>
      </c>
    </row>
    <row r="44" spans="3:4" x14ac:dyDescent="0.2">
      <c r="C44" s="128" t="s">
        <v>46</v>
      </c>
      <c r="D44" s="170" t="str">
        <f>_xlfn.CONCAT(ROUND(D27,1), " ", "bcm")</f>
        <v>0.4 bcm</v>
      </c>
    </row>
    <row r="46" spans="3:4" x14ac:dyDescent="0.2">
      <c r="C46" s="128" t="s">
        <v>63</v>
      </c>
      <c r="D46" s="170" t="str">
        <f>_xlfn.CONCAT(ROUND(E25,1), " ", "bcm")</f>
        <v>9.2 bcm</v>
      </c>
    </row>
    <row r="47" spans="3:4" x14ac:dyDescent="0.2">
      <c r="C47" s="128" t="s">
        <v>45</v>
      </c>
      <c r="D47" s="170" t="str">
        <f>_xlfn.CONCAT(ROUND(E26,1), " ", "bcm")</f>
        <v>1.7 bcm</v>
      </c>
    </row>
    <row r="48" spans="3:4" x14ac:dyDescent="0.2">
      <c r="C48" s="128" t="s">
        <v>46</v>
      </c>
      <c r="D48" s="170" t="str">
        <f>_xlfn.CONCAT(ROUND(E27,1), " ", "bcm")</f>
        <v>0.6 bcm</v>
      </c>
    </row>
  </sheetData>
  <sortState xmlns:xlrd2="http://schemas.microsoft.com/office/spreadsheetml/2017/richdata2" ref="C25:E27">
    <sortCondition descending="1" ref="D25:D27"/>
  </sortState>
  <mergeCells count="2">
    <mergeCell ref="G19:H19"/>
    <mergeCell ref="I19:J19"/>
  </mergeCells>
  <phoneticPr fontId="13" type="noConversion"/>
  <pageMargins left="0.7" right="0.7" top="0.75" bottom="0.75" header="0.3" footer="0.3"/>
  <drawing r:id="rId1"/>
  <tableParts count="2">
    <tablePart r:id="rId2"/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0A19C-802C-4E64-A188-07D8151669FF}">
  <sheetPr codeName="Sheet17"/>
  <dimension ref="A1:K14"/>
  <sheetViews>
    <sheetView workbookViewId="0"/>
  </sheetViews>
  <sheetFormatPr defaultColWidth="9.140625" defaultRowHeight="15" x14ac:dyDescent="0.25"/>
  <cols>
    <col min="1" max="2" width="9.140625" style="12"/>
    <col min="3" max="3" width="18" style="12" bestFit="1" customWidth="1"/>
    <col min="4" max="10" width="9.140625" style="12"/>
    <col min="11" max="11" width="10.140625" style="12" bestFit="1" customWidth="1"/>
    <col min="12" max="16384" width="9.140625" style="12"/>
  </cols>
  <sheetData>
    <row r="1" spans="1:11" x14ac:dyDescent="0.25">
      <c r="A1" s="43" t="str">
        <f>HYPERLINK("#'Contents'!A1","Content Page")</f>
        <v>Content Page</v>
      </c>
      <c r="K1" s="77" t="s">
        <v>90</v>
      </c>
    </row>
    <row r="3" spans="1:11" x14ac:dyDescent="0.25">
      <c r="C3" s="77" t="s">
        <v>91</v>
      </c>
      <c r="D3" s="132"/>
      <c r="E3" s="132"/>
      <c r="F3" s="132"/>
      <c r="G3" s="132"/>
      <c r="H3" s="132"/>
      <c r="I3" s="132"/>
      <c r="K3" s="77" t="s">
        <v>131</v>
      </c>
    </row>
    <row r="4" spans="1:11" x14ac:dyDescent="0.25">
      <c r="C4" s="77" t="s">
        <v>98</v>
      </c>
      <c r="D4" s="77" t="s">
        <v>92</v>
      </c>
      <c r="E4" s="77" t="s">
        <v>93</v>
      </c>
      <c r="F4" s="77" t="s">
        <v>94</v>
      </c>
      <c r="G4" s="77" t="s">
        <v>95</v>
      </c>
      <c r="H4" s="77" t="s">
        <v>96</v>
      </c>
      <c r="I4" s="77" t="s">
        <v>97</v>
      </c>
    </row>
    <row r="5" spans="1:11" x14ac:dyDescent="0.25">
      <c r="C5" s="133" t="s">
        <v>41</v>
      </c>
      <c r="D5" s="133">
        <v>0</v>
      </c>
      <c r="E5" s="133">
        <v>0</v>
      </c>
      <c r="F5" s="133">
        <v>0</v>
      </c>
      <c r="G5" s="133">
        <v>3.3</v>
      </c>
      <c r="H5" s="133">
        <v>9.8000000000000007</v>
      </c>
      <c r="I5" s="133">
        <v>0</v>
      </c>
    </row>
    <row r="6" spans="1:11" x14ac:dyDescent="0.25">
      <c r="C6" s="133" t="s">
        <v>43</v>
      </c>
      <c r="D6" s="133">
        <v>20.399999999999999</v>
      </c>
      <c r="E6" s="133">
        <v>20.100000000000001</v>
      </c>
      <c r="F6" s="133">
        <v>27.8</v>
      </c>
      <c r="G6" s="133">
        <v>48.4</v>
      </c>
      <c r="H6" s="133">
        <v>34.1</v>
      </c>
      <c r="I6" s="133">
        <v>20.9</v>
      </c>
    </row>
    <row r="7" spans="1:11" x14ac:dyDescent="0.25">
      <c r="C7" s="133" t="s">
        <v>45</v>
      </c>
      <c r="D7" s="133">
        <v>2.4</v>
      </c>
      <c r="E7" s="133">
        <v>4.5</v>
      </c>
      <c r="F7" s="133">
        <v>2.5</v>
      </c>
      <c r="G7" s="133">
        <v>7.3999999999999995</v>
      </c>
      <c r="H7" s="133">
        <v>4.7</v>
      </c>
      <c r="I7" s="133">
        <v>0</v>
      </c>
    </row>
    <row r="8" spans="1:11" x14ac:dyDescent="0.25">
      <c r="C8" s="133" t="s">
        <v>46</v>
      </c>
      <c r="D8" s="133">
        <v>0</v>
      </c>
      <c r="E8" s="133">
        <v>0</v>
      </c>
      <c r="F8" s="133">
        <v>8.1999999999999993</v>
      </c>
      <c r="G8" s="133">
        <v>25.9</v>
      </c>
      <c r="H8" s="133">
        <v>24.5</v>
      </c>
      <c r="I8" s="133">
        <v>6.8</v>
      </c>
    </row>
    <row r="9" spans="1:11" x14ac:dyDescent="0.25">
      <c r="C9" s="133" t="s">
        <v>47</v>
      </c>
      <c r="D9" s="133">
        <v>1.5</v>
      </c>
      <c r="E9" s="133">
        <v>0.9</v>
      </c>
      <c r="F9" s="133">
        <v>3.5</v>
      </c>
      <c r="G9" s="133">
        <v>0</v>
      </c>
      <c r="H9" s="133">
        <v>0</v>
      </c>
      <c r="I9" s="133">
        <v>0</v>
      </c>
    </row>
    <row r="10" spans="1:11" x14ac:dyDescent="0.25">
      <c r="C10" s="133" t="s">
        <v>48</v>
      </c>
      <c r="D10" s="133">
        <v>0</v>
      </c>
      <c r="E10" s="133">
        <v>0</v>
      </c>
      <c r="F10" s="133">
        <v>0</v>
      </c>
      <c r="G10" s="133">
        <v>1.8</v>
      </c>
      <c r="H10" s="133">
        <v>5.3</v>
      </c>
      <c r="I10" s="133">
        <v>15.3</v>
      </c>
    </row>
    <row r="11" spans="1:11" x14ac:dyDescent="0.25">
      <c r="C11" s="133" t="s">
        <v>49</v>
      </c>
      <c r="D11" s="133">
        <v>0</v>
      </c>
      <c r="E11" s="133">
        <v>0</v>
      </c>
      <c r="F11" s="133">
        <v>4.0999999999999996</v>
      </c>
      <c r="G11" s="133">
        <v>6.8</v>
      </c>
      <c r="H11" s="133">
        <v>0</v>
      </c>
      <c r="I11" s="133">
        <v>0</v>
      </c>
    </row>
    <row r="12" spans="1:11" x14ac:dyDescent="0.25">
      <c r="C12" s="133" t="s">
        <v>42</v>
      </c>
      <c r="D12" s="133">
        <v>0</v>
      </c>
      <c r="E12" s="133">
        <v>1.4</v>
      </c>
      <c r="F12" s="133">
        <v>5.4</v>
      </c>
      <c r="G12" s="133">
        <v>0</v>
      </c>
      <c r="H12" s="133">
        <v>0</v>
      </c>
      <c r="I12" s="133">
        <v>0</v>
      </c>
    </row>
    <row r="13" spans="1:11" x14ac:dyDescent="0.25">
      <c r="C13" s="133" t="s">
        <v>44</v>
      </c>
      <c r="D13" s="133">
        <v>3.7</v>
      </c>
      <c r="E13" s="133">
        <v>14.8</v>
      </c>
      <c r="F13" s="133">
        <v>0.5</v>
      </c>
      <c r="G13" s="133">
        <v>1.1000000000000001</v>
      </c>
      <c r="H13" s="133">
        <v>6</v>
      </c>
      <c r="I13" s="133">
        <v>0.2</v>
      </c>
    </row>
    <row r="14" spans="1:11" x14ac:dyDescent="0.25">
      <c r="C14" s="133" t="s">
        <v>10</v>
      </c>
      <c r="D14" s="133">
        <f t="shared" ref="D14:I14" si="0">SUM(D5:D13)</f>
        <v>27.999999999999996</v>
      </c>
      <c r="E14" s="133">
        <f t="shared" si="0"/>
        <v>41.7</v>
      </c>
      <c r="F14" s="133">
        <f t="shared" si="0"/>
        <v>52</v>
      </c>
      <c r="G14" s="133">
        <f t="shared" si="0"/>
        <v>94.699999999999989</v>
      </c>
      <c r="H14" s="133">
        <f t="shared" si="0"/>
        <v>84.4</v>
      </c>
      <c r="I14" s="133">
        <f t="shared" si="0"/>
        <v>43.2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C87AC-D88B-4168-B163-8E6275E3775B}">
  <sheetPr codeName="Sheet18"/>
  <dimension ref="A1:AD19"/>
  <sheetViews>
    <sheetView workbookViewId="0"/>
  </sheetViews>
  <sheetFormatPr defaultRowHeight="12.75" outlineLevelCol="2" x14ac:dyDescent="0.2"/>
  <cols>
    <col min="1" max="1" width="13.42578125" customWidth="1"/>
    <col min="2" max="3" width="33.5703125" customWidth="1"/>
    <col min="4" max="4" width="32.140625" bestFit="1" customWidth="1"/>
    <col min="5" max="5" width="25.85546875" bestFit="1" customWidth="1"/>
    <col min="6" max="6" width="4" customWidth="1"/>
    <col min="7" max="7" width="10.42578125" customWidth="1"/>
    <col min="8" max="8" width="25.85546875" bestFit="1" customWidth="1"/>
    <col min="19" max="19" width="8.85546875" customWidth="1"/>
    <col min="20" max="20" width="9.140625" hidden="1" customWidth="1" outlineLevel="1"/>
    <col min="21" max="27" width="9.140625" hidden="1" customWidth="1" outlineLevel="2"/>
    <col min="28" max="28" width="8.140625" hidden="1" customWidth="1" outlineLevel="2"/>
    <col min="29" max="29" width="34.42578125" hidden="1" customWidth="1" outlineLevel="1" collapsed="1"/>
    <col min="30" max="30" width="8.85546875" collapsed="1"/>
  </cols>
  <sheetData>
    <row r="1" spans="1:27" x14ac:dyDescent="0.2">
      <c r="A1" s="43" t="str">
        <f>HYPERLINK("#'Contents'!A1","Content Page")</f>
        <v>Content Page</v>
      </c>
      <c r="B1" s="77" t="s">
        <v>102</v>
      </c>
    </row>
    <row r="2" spans="1:27" ht="15" x14ac:dyDescent="0.25">
      <c r="A2" s="73"/>
      <c r="H2" t="s">
        <v>132</v>
      </c>
    </row>
    <row r="3" spans="1:27" x14ac:dyDescent="0.2">
      <c r="A3" s="77" t="s">
        <v>101</v>
      </c>
    </row>
    <row r="5" spans="1:27" x14ac:dyDescent="0.2">
      <c r="A5" t="s">
        <v>104</v>
      </c>
      <c r="B5" s="13" t="s">
        <v>275</v>
      </c>
      <c r="C5" s="13" t="s">
        <v>274</v>
      </c>
      <c r="D5" t="s">
        <v>87</v>
      </c>
      <c r="E5" t="s">
        <v>103</v>
      </c>
      <c r="T5" t="s">
        <v>89</v>
      </c>
      <c r="U5" t="s">
        <v>88</v>
      </c>
      <c r="X5" s="13">
        <v>46080</v>
      </c>
      <c r="Y5" s="13">
        <v>46235</v>
      </c>
      <c r="Z5" t="s">
        <v>87</v>
      </c>
    </row>
    <row r="6" spans="1:27" x14ac:dyDescent="0.2">
      <c r="A6" s="128" t="s">
        <v>81</v>
      </c>
      <c r="B6" s="128">
        <v>-3.0244</v>
      </c>
      <c r="C6" s="128">
        <v>-1.4950000000000001</v>
      </c>
      <c r="D6" s="128">
        <v>4.84</v>
      </c>
      <c r="E6" s="128">
        <v>-2.08</v>
      </c>
      <c r="T6">
        <v>58.21</v>
      </c>
      <c r="U6">
        <v>31.47</v>
      </c>
      <c r="W6" t="s">
        <v>81</v>
      </c>
      <c r="X6">
        <v>76.28</v>
      </c>
      <c r="Y6">
        <v>142.12</v>
      </c>
      <c r="Z6">
        <v>-2.4</v>
      </c>
      <c r="AA6">
        <v>4.2</v>
      </c>
    </row>
    <row r="7" spans="1:27" x14ac:dyDescent="0.2">
      <c r="A7" s="128" t="s">
        <v>82</v>
      </c>
      <c r="B7" s="128">
        <v>0.27080000000000837</v>
      </c>
      <c r="C7" s="128">
        <v>1.4910000000000001</v>
      </c>
      <c r="D7" s="128">
        <v>4.84</v>
      </c>
      <c r="E7" s="128">
        <v>-2.08</v>
      </c>
      <c r="T7">
        <v>57.43</v>
      </c>
      <c r="U7">
        <v>31.71</v>
      </c>
      <c r="W7" t="s">
        <v>82</v>
      </c>
      <c r="X7">
        <v>80.180000000000007</v>
      </c>
      <c r="Y7">
        <v>145.52000000000001</v>
      </c>
      <c r="Z7">
        <v>-2.4</v>
      </c>
      <c r="AA7">
        <v>4.2</v>
      </c>
    </row>
    <row r="8" spans="1:27" x14ac:dyDescent="0.2">
      <c r="A8" s="128" t="s">
        <v>83</v>
      </c>
      <c r="B8" s="128">
        <v>2.3440000000000083</v>
      </c>
      <c r="C8" s="175">
        <v>3.7549999999999999</v>
      </c>
      <c r="D8" s="128">
        <v>4.84</v>
      </c>
      <c r="E8" s="128">
        <v>-2.08</v>
      </c>
      <c r="T8">
        <v>57.1</v>
      </c>
      <c r="U8">
        <v>31.8</v>
      </c>
      <c r="W8" t="s">
        <v>83</v>
      </c>
      <c r="X8">
        <v>82.48</v>
      </c>
      <c r="Y8">
        <v>146.65</v>
      </c>
      <c r="Z8">
        <v>-2.4</v>
      </c>
      <c r="AA8">
        <v>4.2</v>
      </c>
    </row>
    <row r="9" spans="1:27" x14ac:dyDescent="0.2">
      <c r="A9" s="128" t="s">
        <v>84</v>
      </c>
      <c r="B9" s="128">
        <v>3.4680000000000035</v>
      </c>
      <c r="C9" s="128">
        <v>4.984</v>
      </c>
      <c r="D9" s="128">
        <v>4.84</v>
      </c>
      <c r="E9" s="128">
        <v>-2.08</v>
      </c>
      <c r="T9">
        <v>56.53</v>
      </c>
      <c r="U9">
        <v>31.85</v>
      </c>
      <c r="W9" t="s">
        <v>84</v>
      </c>
      <c r="X9">
        <v>83.73</v>
      </c>
      <c r="Y9">
        <v>146.55000000000001</v>
      </c>
      <c r="Z9">
        <v>-2.4</v>
      </c>
      <c r="AA9">
        <v>4.2</v>
      </c>
    </row>
    <row r="10" spans="1:27" x14ac:dyDescent="0.2">
      <c r="A10" s="128" t="s">
        <v>85</v>
      </c>
      <c r="B10" s="128">
        <v>3.9252000000000038</v>
      </c>
      <c r="C10" s="128">
        <v>4.4260000000000002</v>
      </c>
      <c r="D10" s="128">
        <v>4.84</v>
      </c>
      <c r="E10" s="128">
        <v>-2.08</v>
      </c>
      <c r="T10">
        <v>55.06</v>
      </c>
      <c r="U10">
        <v>31.49</v>
      </c>
      <c r="W10" t="s">
        <v>85</v>
      </c>
      <c r="X10">
        <v>83.28</v>
      </c>
      <c r="Y10">
        <v>141.33000000000001</v>
      </c>
      <c r="Z10">
        <v>-2.4</v>
      </c>
      <c r="AA10">
        <v>4.2</v>
      </c>
    </row>
    <row r="11" spans="1:27" x14ac:dyDescent="0.2">
      <c r="A11" s="128" t="s">
        <v>86</v>
      </c>
      <c r="B11" s="128">
        <v>1.667199999999994</v>
      </c>
      <c r="C11" s="128">
        <v>-0.52300000000000002</v>
      </c>
      <c r="D11" s="128">
        <v>4.84</v>
      </c>
      <c r="E11" s="128">
        <v>-2.08</v>
      </c>
      <c r="T11">
        <v>51.09</v>
      </c>
      <c r="U11">
        <v>30.39</v>
      </c>
      <c r="W11" t="s">
        <v>86</v>
      </c>
      <c r="X11">
        <v>78.25</v>
      </c>
      <c r="Y11">
        <v>127.96</v>
      </c>
      <c r="Z11">
        <v>-2.4</v>
      </c>
      <c r="AA11">
        <v>4.2</v>
      </c>
    </row>
    <row r="14" spans="1:27" x14ac:dyDescent="0.2">
      <c r="T14">
        <f>T6*2.52</f>
        <v>146.6892</v>
      </c>
      <c r="U14">
        <f>U6*2.52</f>
        <v>79.304400000000001</v>
      </c>
    </row>
    <row r="15" spans="1:27" x14ac:dyDescent="0.2">
      <c r="T15">
        <f t="shared" ref="T15:T19" si="0">T7*2.52</f>
        <v>144.7236</v>
      </c>
      <c r="U15">
        <f t="shared" ref="U15" si="1">U7*2.52</f>
        <v>79.909199999999998</v>
      </c>
    </row>
    <row r="16" spans="1:27" x14ac:dyDescent="0.2">
      <c r="T16">
        <f t="shared" si="0"/>
        <v>143.892</v>
      </c>
      <c r="U16">
        <f t="shared" ref="U16" si="2">U8*2.52</f>
        <v>80.135999999999996</v>
      </c>
    </row>
    <row r="17" spans="20:21" x14ac:dyDescent="0.2">
      <c r="T17">
        <f t="shared" si="0"/>
        <v>142.4556</v>
      </c>
      <c r="U17">
        <f t="shared" ref="U17" si="3">U9*2.52</f>
        <v>80.262</v>
      </c>
    </row>
    <row r="18" spans="20:21" x14ac:dyDescent="0.2">
      <c r="T18">
        <f t="shared" si="0"/>
        <v>138.75120000000001</v>
      </c>
      <c r="U18">
        <f t="shared" ref="U18" si="4">U10*2.52</f>
        <v>79.354799999999997</v>
      </c>
    </row>
    <row r="19" spans="20:21" x14ac:dyDescent="0.2">
      <c r="T19">
        <f t="shared" si="0"/>
        <v>128.74680000000001</v>
      </c>
      <c r="U19">
        <f t="shared" ref="U19" si="5">U11*2.52</f>
        <v>76.582800000000006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139A9-4B3D-4165-9A2D-D1707A55D7D8}">
  <sheetPr codeName="Sheet19"/>
  <dimension ref="A1:L23"/>
  <sheetViews>
    <sheetView zoomScaleNormal="100" workbookViewId="0"/>
  </sheetViews>
  <sheetFormatPr defaultRowHeight="12.75" x14ac:dyDescent="0.2"/>
  <cols>
    <col min="4" max="4" width="16.5703125" customWidth="1"/>
    <col min="5" max="5" width="12.7109375" customWidth="1"/>
    <col min="6" max="6" width="12.85546875" customWidth="1"/>
    <col min="7" max="7" width="13" customWidth="1"/>
    <col min="8" max="10" width="10.42578125" bestFit="1" customWidth="1"/>
    <col min="25" max="31" width="8.85546875" customWidth="1"/>
    <col min="32" max="32" width="13.42578125" customWidth="1"/>
    <col min="33" max="33" width="11.85546875" customWidth="1"/>
    <col min="34" max="34" width="15.28515625" customWidth="1"/>
    <col min="35" max="35" width="12.42578125" customWidth="1"/>
  </cols>
  <sheetData>
    <row r="1" spans="1:12" x14ac:dyDescent="0.2">
      <c r="A1" s="43" t="str">
        <f>HYPERLINK("#'Contents'!A1","Content Page")</f>
        <v>Content Page</v>
      </c>
      <c r="L1" t="s">
        <v>133</v>
      </c>
    </row>
    <row r="2" spans="1:12" ht="13.5" thickBot="1" x14ac:dyDescent="0.25">
      <c r="D2" t="s">
        <v>199</v>
      </c>
    </row>
    <row r="3" spans="1:12" ht="48" thickBot="1" x14ac:dyDescent="0.25">
      <c r="D3" s="147" t="s">
        <v>138</v>
      </c>
      <c r="E3" s="147" t="s">
        <v>139</v>
      </c>
      <c r="F3" s="147" t="s">
        <v>140</v>
      </c>
      <c r="G3" s="147" t="s">
        <v>141</v>
      </c>
    </row>
    <row r="4" spans="1:12" ht="17.25" thickTop="1" thickBot="1" x14ac:dyDescent="0.25">
      <c r="D4" s="148" t="s">
        <v>142</v>
      </c>
      <c r="E4" s="149">
        <v>222.33462782878763</v>
      </c>
      <c r="F4" s="149">
        <v>41.268516392634908</v>
      </c>
      <c r="G4" s="149">
        <f>J18</f>
        <v>34.748850861892137</v>
      </c>
    </row>
    <row r="5" spans="1:12" ht="48" thickBot="1" x14ac:dyDescent="0.25">
      <c r="D5" s="150" t="s">
        <v>143</v>
      </c>
      <c r="E5" s="151">
        <v>255.68482200310575</v>
      </c>
      <c r="F5" s="151">
        <v>17.029739694264904</v>
      </c>
      <c r="G5" s="151">
        <f t="shared" ref="G5:G6" si="0">J19</f>
        <v>26.153518916814029</v>
      </c>
    </row>
    <row r="6" spans="1:12" ht="48" thickBot="1" x14ac:dyDescent="0.25">
      <c r="D6" s="152" t="s">
        <v>144</v>
      </c>
      <c r="E6" s="153">
        <v>255.68482200310575</v>
      </c>
      <c r="F6" s="153">
        <v>19.893965347254905</v>
      </c>
      <c r="G6" s="153">
        <f t="shared" si="0"/>
        <v>20.018410413264025</v>
      </c>
    </row>
    <row r="10" spans="1:12" x14ac:dyDescent="0.2">
      <c r="D10" t="s">
        <v>249</v>
      </c>
    </row>
    <row r="11" spans="1:12" x14ac:dyDescent="0.2">
      <c r="E11" t="s">
        <v>243</v>
      </c>
      <c r="F11" t="s">
        <v>244</v>
      </c>
      <c r="G11" t="s">
        <v>245</v>
      </c>
      <c r="H11" t="s">
        <v>246</v>
      </c>
      <c r="I11" t="s">
        <v>247</v>
      </c>
      <c r="J11" t="s">
        <v>248</v>
      </c>
    </row>
    <row r="12" spans="1:12" x14ac:dyDescent="0.2">
      <c r="C12" s="154" t="s">
        <v>276</v>
      </c>
      <c r="D12" s="146">
        <v>68.991100000000003</v>
      </c>
      <c r="E12" s="146">
        <v>76.0595909090909</v>
      </c>
      <c r="F12" s="146">
        <v>68.808781818181828</v>
      </c>
      <c r="G12" s="146">
        <v>54.208136363636363</v>
      </c>
      <c r="H12" s="146">
        <v>38.202199999999998</v>
      </c>
      <c r="I12" s="146">
        <v>29.186845454545452</v>
      </c>
      <c r="J12" s="146">
        <v>17.671500000000002</v>
      </c>
    </row>
    <row r="13" spans="1:12" x14ac:dyDescent="0.2">
      <c r="C13" s="154" t="s">
        <v>277</v>
      </c>
      <c r="D13" s="146">
        <v>98.991163636363638</v>
      </c>
      <c r="E13" s="146">
        <v>102.88181818181819</v>
      </c>
      <c r="F13" s="146">
        <v>103.24819090909091</v>
      </c>
      <c r="G13" s="146">
        <v>98.231099999999984</v>
      </c>
      <c r="H13" s="146">
        <v>90.449572727272724</v>
      </c>
      <c r="I13" s="146">
        <v>73.231527272727263</v>
      </c>
      <c r="J13" s="146">
        <v>64.567763636363637</v>
      </c>
    </row>
    <row r="14" spans="1:12" x14ac:dyDescent="0.2">
      <c r="C14" s="154" t="s">
        <v>239</v>
      </c>
      <c r="D14" s="146">
        <f t="shared" ref="D14:J14" si="1">D13-D12</f>
        <v>30.000063636363635</v>
      </c>
      <c r="E14" s="146">
        <f t="shared" si="1"/>
        <v>26.822227272727289</v>
      </c>
      <c r="F14" s="146">
        <f t="shared" si="1"/>
        <v>34.439409090909081</v>
      </c>
      <c r="G14" s="146">
        <f t="shared" si="1"/>
        <v>44.02296363636362</v>
      </c>
      <c r="H14" s="146">
        <f t="shared" si="1"/>
        <v>52.247372727272726</v>
      </c>
      <c r="I14" s="146">
        <f t="shared" si="1"/>
        <v>44.044681818181814</v>
      </c>
      <c r="J14" s="146">
        <f t="shared" si="1"/>
        <v>46.896263636363635</v>
      </c>
    </row>
    <row r="15" spans="1:12" x14ac:dyDescent="0.2">
      <c r="C15" s="154"/>
    </row>
    <row r="16" spans="1:12" x14ac:dyDescent="0.2">
      <c r="C16" s="154"/>
      <c r="D16" t="s">
        <v>240</v>
      </c>
    </row>
    <row r="17" spans="3:10" x14ac:dyDescent="0.2">
      <c r="D17" t="s">
        <v>249</v>
      </c>
      <c r="E17" t="s">
        <v>243</v>
      </c>
      <c r="F17" t="s">
        <v>244</v>
      </c>
      <c r="G17" t="s">
        <v>245</v>
      </c>
      <c r="H17" t="s">
        <v>246</v>
      </c>
      <c r="I17" t="s">
        <v>247</v>
      </c>
      <c r="J17" t="s">
        <v>248</v>
      </c>
    </row>
    <row r="18" spans="3:10" x14ac:dyDescent="0.2">
      <c r="C18" s="154" t="s">
        <v>142</v>
      </c>
      <c r="D18" s="146">
        <v>71.922289090909089</v>
      </c>
      <c r="E18" s="146">
        <v>80.358141261232646</v>
      </c>
      <c r="F18" s="146">
        <v>78.570410224280792</v>
      </c>
      <c r="G18" s="146">
        <v>67.281496288172463</v>
      </c>
      <c r="H18" s="146">
        <v>52.502627640430518</v>
      </c>
      <c r="I18" s="146">
        <v>40.651994689910154</v>
      </c>
      <c r="J18" s="146">
        <v>34.748850861892137</v>
      </c>
    </row>
    <row r="19" spans="3:10" x14ac:dyDescent="0.2">
      <c r="C19" s="154" t="s">
        <v>241</v>
      </c>
      <c r="D19" s="146">
        <v>71.922289090909089</v>
      </c>
      <c r="E19" s="146">
        <v>77.398411018057175</v>
      </c>
      <c r="F19" s="146">
        <v>73.51529186996251</v>
      </c>
      <c r="G19" s="146">
        <v>61.420001476325851</v>
      </c>
      <c r="H19" s="146">
        <v>46.941826968056596</v>
      </c>
      <c r="I19" s="146">
        <v>33.482047177793973</v>
      </c>
      <c r="J19" s="146">
        <v>26.153518916814029</v>
      </c>
    </row>
    <row r="20" spans="3:10" x14ac:dyDescent="0.2">
      <c r="C20" s="154" t="s">
        <v>144</v>
      </c>
      <c r="D20" s="146">
        <v>71.922289090909089</v>
      </c>
      <c r="E20" s="146">
        <v>77.398411018057175</v>
      </c>
      <c r="F20" s="146">
        <v>72.549110228992504</v>
      </c>
      <c r="G20" s="146">
        <v>56.245869420635849</v>
      </c>
      <c r="H20" s="146">
        <v>41.078315267516594</v>
      </c>
      <c r="I20" s="146">
        <v>29.40638343200397</v>
      </c>
      <c r="J20" s="146">
        <v>20.018410413264025</v>
      </c>
    </row>
    <row r="22" spans="3:10" x14ac:dyDescent="0.2">
      <c r="C22" s="154"/>
      <c r="D22" t="s">
        <v>249</v>
      </c>
      <c r="E22" t="s">
        <v>243</v>
      </c>
      <c r="F22" t="s">
        <v>244</v>
      </c>
      <c r="G22" t="s">
        <v>245</v>
      </c>
      <c r="H22" t="s">
        <v>246</v>
      </c>
      <c r="I22" t="s">
        <v>247</v>
      </c>
      <c r="J22" t="s">
        <v>248</v>
      </c>
    </row>
    <row r="23" spans="3:10" x14ac:dyDescent="0.2">
      <c r="C23" s="154" t="s">
        <v>242</v>
      </c>
      <c r="D23" s="146">
        <v>83.500964242424232</v>
      </c>
      <c r="E23" s="146">
        <v>85.955258357771243</v>
      </c>
      <c r="F23" s="146">
        <v>83.636408484848488</v>
      </c>
      <c r="G23" s="146">
        <v>71.271303812316702</v>
      </c>
      <c r="H23" s="146">
        <v>52.956765102639302</v>
      </c>
      <c r="I23" s="146">
        <v>35.375541558441554</v>
      </c>
      <c r="J23" s="146">
        <v>29.984085337243407</v>
      </c>
    </row>
  </sheetData>
  <phoneticPr fontId="13" type="noConversion"/>
  <conditionalFormatting sqref="E12:J13">
    <cfRule type="expression" dxfId="0" priority="4">
      <formula>DATEVALUE(_xlfn.TEXTJOIN("/",1,"1",$C12,$A2))&gt;=forecast_start</formula>
    </cfRule>
  </conditionalFormatting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C8C8A-53A5-4E1C-B7AD-64D3E25A74FD}">
  <sheetPr codeName="Sheet20"/>
  <dimension ref="A1:AC187"/>
  <sheetViews>
    <sheetView zoomScaleNormal="100" workbookViewId="0"/>
  </sheetViews>
  <sheetFormatPr defaultRowHeight="12.75" x14ac:dyDescent="0.2"/>
  <cols>
    <col min="2" max="2" width="10.28515625" bestFit="1" customWidth="1"/>
    <col min="13" max="13" width="15.7109375" bestFit="1" customWidth="1"/>
    <col min="14" max="14" width="10.28515625" bestFit="1" customWidth="1"/>
    <col min="15" max="15" width="11" customWidth="1"/>
    <col min="23" max="23" width="11.5703125" customWidth="1"/>
  </cols>
  <sheetData>
    <row r="1" spans="1:14" x14ac:dyDescent="0.2">
      <c r="A1" s="43" t="str">
        <f>HYPERLINK("#'Contents'!A1","Content Page")</f>
        <v>Content Page</v>
      </c>
      <c r="B1" t="s">
        <v>52</v>
      </c>
      <c r="C1" t="s">
        <v>169</v>
      </c>
      <c r="D1" t="s">
        <v>32</v>
      </c>
      <c r="E1" t="s">
        <v>33</v>
      </c>
      <c r="F1" t="s">
        <v>7</v>
      </c>
      <c r="G1" t="s">
        <v>235</v>
      </c>
      <c r="H1" t="s">
        <v>236</v>
      </c>
      <c r="I1" t="s">
        <v>170</v>
      </c>
      <c r="J1" t="s">
        <v>8</v>
      </c>
      <c r="K1" t="s">
        <v>2</v>
      </c>
    </row>
    <row r="2" spans="1:14" x14ac:dyDescent="0.2">
      <c r="B2" s="37">
        <v>46296</v>
      </c>
      <c r="C2" s="75">
        <v>143.69</v>
      </c>
      <c r="D2" s="75">
        <v>84.45</v>
      </c>
      <c r="E2" s="75">
        <v>30.46</v>
      </c>
      <c r="F2" s="75">
        <v>40</v>
      </c>
      <c r="G2" s="75">
        <v>18.78</v>
      </c>
      <c r="H2" s="75">
        <v>0</v>
      </c>
      <c r="I2" s="75">
        <v>173.69</v>
      </c>
      <c r="J2" s="75">
        <v>0</v>
      </c>
      <c r="K2" s="75">
        <v>-30</v>
      </c>
    </row>
    <row r="3" spans="1:14" x14ac:dyDescent="0.2">
      <c r="B3" s="37">
        <v>46297</v>
      </c>
      <c r="C3" s="75">
        <v>174.47</v>
      </c>
      <c r="D3" s="75">
        <v>80.400000000000006</v>
      </c>
      <c r="E3" s="75">
        <v>64.73</v>
      </c>
      <c r="F3" s="75">
        <v>40</v>
      </c>
      <c r="G3" s="75">
        <v>19.34</v>
      </c>
      <c r="H3" s="75">
        <v>0</v>
      </c>
      <c r="I3" s="75">
        <v>204.47</v>
      </c>
      <c r="J3" s="75">
        <v>0</v>
      </c>
      <c r="K3" s="75">
        <v>-30</v>
      </c>
      <c r="N3" t="s">
        <v>208</v>
      </c>
    </row>
    <row r="4" spans="1:14" x14ac:dyDescent="0.2">
      <c r="B4" s="37">
        <v>46298</v>
      </c>
      <c r="C4" s="75">
        <v>178.44</v>
      </c>
      <c r="D4" s="75">
        <v>81.86</v>
      </c>
      <c r="E4" s="75">
        <v>77.02</v>
      </c>
      <c r="F4" s="75">
        <v>40</v>
      </c>
      <c r="G4" s="75">
        <v>9.56</v>
      </c>
      <c r="H4" s="75">
        <v>0</v>
      </c>
      <c r="I4" s="75">
        <v>208.44</v>
      </c>
      <c r="J4" s="75">
        <v>0</v>
      </c>
      <c r="K4" s="75">
        <v>-30</v>
      </c>
    </row>
    <row r="5" spans="1:14" x14ac:dyDescent="0.2">
      <c r="B5" s="37">
        <v>46299</v>
      </c>
      <c r="C5" s="75">
        <v>150.84</v>
      </c>
      <c r="D5" s="75">
        <v>73.67</v>
      </c>
      <c r="E5" s="75">
        <v>49.06</v>
      </c>
      <c r="F5" s="75">
        <v>40</v>
      </c>
      <c r="G5" s="75">
        <v>18.11</v>
      </c>
      <c r="H5" s="75">
        <v>0</v>
      </c>
      <c r="I5" s="75">
        <v>180.84</v>
      </c>
      <c r="J5" s="75">
        <v>0</v>
      </c>
      <c r="K5" s="75">
        <v>-30</v>
      </c>
    </row>
    <row r="6" spans="1:14" x14ac:dyDescent="0.2">
      <c r="B6" s="37">
        <v>46300</v>
      </c>
      <c r="C6" s="75">
        <v>138.66999999999999</v>
      </c>
      <c r="D6" s="75">
        <v>75.510000000000005</v>
      </c>
      <c r="E6" s="75">
        <v>59.06</v>
      </c>
      <c r="F6" s="75">
        <v>40</v>
      </c>
      <c r="G6" s="75">
        <v>0</v>
      </c>
      <c r="H6" s="75">
        <v>5.9</v>
      </c>
      <c r="I6" s="75">
        <v>174.57</v>
      </c>
      <c r="J6" s="75">
        <v>0</v>
      </c>
      <c r="K6" s="75">
        <v>-30</v>
      </c>
    </row>
    <row r="7" spans="1:14" x14ac:dyDescent="0.2">
      <c r="B7" s="37">
        <v>46301</v>
      </c>
      <c r="C7" s="75">
        <v>123.49</v>
      </c>
      <c r="D7" s="75">
        <v>78.349999999999994</v>
      </c>
      <c r="E7" s="75">
        <v>69.89</v>
      </c>
      <c r="F7" s="75">
        <v>31.83</v>
      </c>
      <c r="G7" s="75">
        <v>0</v>
      </c>
      <c r="H7" s="75">
        <v>26.57</v>
      </c>
      <c r="I7" s="75">
        <v>180.06</v>
      </c>
      <c r="J7" s="75">
        <v>0</v>
      </c>
      <c r="K7" s="75">
        <v>-30</v>
      </c>
    </row>
    <row r="8" spans="1:14" x14ac:dyDescent="0.2">
      <c r="B8" s="37">
        <v>46302</v>
      </c>
      <c r="C8" s="75">
        <v>149.07</v>
      </c>
      <c r="D8" s="75">
        <v>83.07</v>
      </c>
      <c r="E8" s="75">
        <v>74.34</v>
      </c>
      <c r="F8" s="75">
        <v>38.520000000000003</v>
      </c>
      <c r="G8" s="75">
        <v>0</v>
      </c>
      <c r="H8" s="75">
        <v>16.850000000000001</v>
      </c>
      <c r="I8" s="75">
        <v>195.92</v>
      </c>
      <c r="J8" s="75">
        <v>0</v>
      </c>
      <c r="K8" s="75">
        <v>-30</v>
      </c>
    </row>
    <row r="9" spans="1:14" x14ac:dyDescent="0.2">
      <c r="B9" s="37">
        <v>46303</v>
      </c>
      <c r="C9" s="75">
        <v>136.36000000000001</v>
      </c>
      <c r="D9" s="75">
        <v>83.79</v>
      </c>
      <c r="E9" s="75">
        <v>77.349999999999994</v>
      </c>
      <c r="F9" s="75">
        <v>31.81</v>
      </c>
      <c r="G9" s="75">
        <v>0</v>
      </c>
      <c r="H9" s="75">
        <v>26.59</v>
      </c>
      <c r="I9" s="75">
        <v>192.95000000000002</v>
      </c>
      <c r="J9" s="75">
        <v>0</v>
      </c>
      <c r="K9" s="75">
        <v>-30</v>
      </c>
    </row>
    <row r="10" spans="1:14" x14ac:dyDescent="0.2">
      <c r="B10" s="37">
        <v>46304</v>
      </c>
      <c r="C10" s="75">
        <v>139.18</v>
      </c>
      <c r="D10" s="75">
        <v>84.37</v>
      </c>
      <c r="E10" s="75">
        <v>71.05</v>
      </c>
      <c r="F10" s="75">
        <v>35.29</v>
      </c>
      <c r="G10" s="75">
        <v>0</v>
      </c>
      <c r="H10" s="75">
        <v>21.54</v>
      </c>
      <c r="I10" s="75">
        <v>190.72</v>
      </c>
      <c r="J10" s="75">
        <v>0</v>
      </c>
      <c r="K10" s="75">
        <v>-30</v>
      </c>
    </row>
    <row r="11" spans="1:14" x14ac:dyDescent="0.2">
      <c r="B11" s="37">
        <v>46305</v>
      </c>
      <c r="C11" s="75">
        <v>125.07</v>
      </c>
      <c r="D11" s="75">
        <v>83.53</v>
      </c>
      <c r="E11" s="75">
        <v>75.73</v>
      </c>
      <c r="F11" s="75">
        <v>27.97</v>
      </c>
      <c r="G11" s="75">
        <v>0</v>
      </c>
      <c r="H11" s="75">
        <v>32.159999999999997</v>
      </c>
      <c r="I11" s="75">
        <v>187.23</v>
      </c>
      <c r="J11" s="75">
        <v>0</v>
      </c>
      <c r="K11" s="75">
        <v>-30</v>
      </c>
    </row>
    <row r="12" spans="1:14" x14ac:dyDescent="0.2">
      <c r="B12" s="37">
        <v>46306</v>
      </c>
      <c r="C12" s="75">
        <v>120.44</v>
      </c>
      <c r="D12" s="75">
        <v>83.27</v>
      </c>
      <c r="E12" s="75">
        <v>73.540000000000006</v>
      </c>
      <c r="F12" s="75">
        <v>15.47</v>
      </c>
      <c r="G12" s="75">
        <v>0</v>
      </c>
      <c r="H12" s="75">
        <v>21.84</v>
      </c>
      <c r="I12" s="75">
        <v>172.28</v>
      </c>
      <c r="J12" s="75">
        <v>0</v>
      </c>
      <c r="K12" s="75">
        <v>-30</v>
      </c>
    </row>
    <row r="13" spans="1:14" x14ac:dyDescent="0.2">
      <c r="B13" s="37">
        <v>46307</v>
      </c>
      <c r="C13" s="75">
        <v>160.46</v>
      </c>
      <c r="D13" s="75">
        <v>84.39</v>
      </c>
      <c r="E13" s="75">
        <v>64.36</v>
      </c>
      <c r="F13" s="75">
        <v>40</v>
      </c>
      <c r="G13" s="75">
        <v>1.71</v>
      </c>
      <c r="H13" s="75">
        <v>0</v>
      </c>
      <c r="I13" s="75">
        <v>190.46</v>
      </c>
      <c r="J13" s="75">
        <v>0</v>
      </c>
      <c r="K13" s="75">
        <v>-30</v>
      </c>
    </row>
    <row r="14" spans="1:14" x14ac:dyDescent="0.2">
      <c r="B14" s="37">
        <v>46308</v>
      </c>
      <c r="C14" s="75">
        <v>170.11</v>
      </c>
      <c r="D14" s="75">
        <v>84.06</v>
      </c>
      <c r="E14" s="75">
        <v>77.22</v>
      </c>
      <c r="F14" s="75">
        <v>40</v>
      </c>
      <c r="G14" s="75">
        <v>0</v>
      </c>
      <c r="H14" s="75">
        <v>1.17</v>
      </c>
      <c r="I14" s="75">
        <v>201.28</v>
      </c>
      <c r="J14" s="75">
        <v>0</v>
      </c>
      <c r="K14" s="75">
        <v>-30</v>
      </c>
    </row>
    <row r="15" spans="1:14" x14ac:dyDescent="0.2">
      <c r="B15" s="37">
        <v>46309</v>
      </c>
      <c r="C15" s="75">
        <v>192.36</v>
      </c>
      <c r="D15" s="75">
        <v>83.69</v>
      </c>
      <c r="E15" s="75">
        <v>78.52</v>
      </c>
      <c r="F15" s="75">
        <v>40</v>
      </c>
      <c r="G15" s="75">
        <v>20.14</v>
      </c>
      <c r="H15" s="75">
        <v>0</v>
      </c>
      <c r="I15" s="75">
        <v>222.36</v>
      </c>
      <c r="J15" s="75">
        <v>0</v>
      </c>
      <c r="K15" s="75">
        <v>-30</v>
      </c>
    </row>
    <row r="16" spans="1:14" x14ac:dyDescent="0.2">
      <c r="B16" s="37">
        <v>46310</v>
      </c>
      <c r="C16" s="75">
        <v>189.16</v>
      </c>
      <c r="D16" s="75">
        <v>77.47</v>
      </c>
      <c r="E16" s="75">
        <v>80.489999999999995</v>
      </c>
      <c r="F16" s="75">
        <v>40</v>
      </c>
      <c r="G16" s="75">
        <v>21.2</v>
      </c>
      <c r="H16" s="75">
        <v>0</v>
      </c>
      <c r="I16" s="75">
        <v>219.16</v>
      </c>
      <c r="J16" s="75">
        <v>0</v>
      </c>
      <c r="K16" s="75">
        <v>-30</v>
      </c>
    </row>
    <row r="17" spans="2:11" x14ac:dyDescent="0.2">
      <c r="B17" s="37">
        <v>46311</v>
      </c>
      <c r="C17" s="75">
        <v>179.48</v>
      </c>
      <c r="D17" s="75">
        <v>83.06</v>
      </c>
      <c r="E17" s="75">
        <v>70.97</v>
      </c>
      <c r="F17" s="75">
        <v>40</v>
      </c>
      <c r="G17" s="75">
        <v>15.45</v>
      </c>
      <c r="H17" s="75">
        <v>0</v>
      </c>
      <c r="I17" s="75">
        <v>209.48</v>
      </c>
      <c r="J17" s="75">
        <v>0</v>
      </c>
      <c r="K17" s="75">
        <v>-30</v>
      </c>
    </row>
    <row r="18" spans="2:11" x14ac:dyDescent="0.2">
      <c r="B18" s="37">
        <v>46312</v>
      </c>
      <c r="C18" s="75">
        <v>182.65</v>
      </c>
      <c r="D18" s="75">
        <v>79.650000000000006</v>
      </c>
      <c r="E18" s="75">
        <v>67.28</v>
      </c>
      <c r="F18" s="75">
        <v>40</v>
      </c>
      <c r="G18" s="75">
        <v>25.72</v>
      </c>
      <c r="H18" s="75">
        <v>0</v>
      </c>
      <c r="I18" s="75">
        <v>212.65</v>
      </c>
      <c r="J18" s="75">
        <v>0</v>
      </c>
      <c r="K18" s="75">
        <v>-30</v>
      </c>
    </row>
    <row r="19" spans="2:11" x14ac:dyDescent="0.2">
      <c r="B19" s="37">
        <v>46313</v>
      </c>
      <c r="C19" s="75">
        <v>177.56</v>
      </c>
      <c r="D19" s="75">
        <v>75.84</v>
      </c>
      <c r="E19" s="75">
        <v>72.180000000000007</v>
      </c>
      <c r="F19" s="75">
        <v>40</v>
      </c>
      <c r="G19" s="75">
        <v>19.54</v>
      </c>
      <c r="H19" s="75">
        <v>0</v>
      </c>
      <c r="I19" s="75">
        <v>207.56</v>
      </c>
      <c r="J19" s="75">
        <v>0</v>
      </c>
      <c r="K19" s="75">
        <v>-30</v>
      </c>
    </row>
    <row r="20" spans="2:11" x14ac:dyDescent="0.2">
      <c r="B20" s="37">
        <v>46314</v>
      </c>
      <c r="C20" s="75">
        <v>167.96</v>
      </c>
      <c r="D20" s="75">
        <v>80.23</v>
      </c>
      <c r="E20" s="75">
        <v>74.63</v>
      </c>
      <c r="F20" s="75">
        <v>40</v>
      </c>
      <c r="G20" s="75">
        <v>3.1</v>
      </c>
      <c r="H20" s="75">
        <v>0</v>
      </c>
      <c r="I20" s="75">
        <v>197.96</v>
      </c>
      <c r="J20" s="75">
        <v>0</v>
      </c>
      <c r="K20" s="75">
        <v>-30</v>
      </c>
    </row>
    <row r="21" spans="2:11" x14ac:dyDescent="0.2">
      <c r="B21" s="37">
        <v>46315</v>
      </c>
      <c r="C21" s="75">
        <v>183.6</v>
      </c>
      <c r="D21" s="75">
        <v>78.599999999999994</v>
      </c>
      <c r="E21" s="75">
        <v>83.69</v>
      </c>
      <c r="F21" s="75">
        <v>40</v>
      </c>
      <c r="G21" s="75">
        <v>11.3</v>
      </c>
      <c r="H21" s="75">
        <v>0</v>
      </c>
      <c r="I21" s="75">
        <v>213.6</v>
      </c>
      <c r="J21" s="75">
        <v>0</v>
      </c>
      <c r="K21" s="75">
        <v>-30</v>
      </c>
    </row>
    <row r="22" spans="2:11" x14ac:dyDescent="0.2">
      <c r="B22" s="37">
        <v>46316</v>
      </c>
      <c r="C22" s="75">
        <v>232.08</v>
      </c>
      <c r="D22" s="75">
        <v>83.88</v>
      </c>
      <c r="E22" s="75">
        <v>89.14</v>
      </c>
      <c r="F22" s="75">
        <v>40</v>
      </c>
      <c r="G22" s="75">
        <v>49.07</v>
      </c>
      <c r="H22" s="75">
        <v>0</v>
      </c>
      <c r="I22" s="75">
        <v>262.08000000000004</v>
      </c>
      <c r="J22" s="75">
        <v>0</v>
      </c>
      <c r="K22" s="75">
        <v>-30</v>
      </c>
    </row>
    <row r="23" spans="2:11" x14ac:dyDescent="0.2">
      <c r="B23" s="37">
        <v>46317</v>
      </c>
      <c r="C23" s="75">
        <v>214.98</v>
      </c>
      <c r="D23" s="75">
        <v>83.18</v>
      </c>
      <c r="E23" s="75">
        <v>79.680000000000007</v>
      </c>
      <c r="F23" s="75">
        <v>40</v>
      </c>
      <c r="G23" s="75">
        <v>42.12</v>
      </c>
      <c r="H23" s="75">
        <v>0</v>
      </c>
      <c r="I23" s="75">
        <v>244.98</v>
      </c>
      <c r="J23" s="75">
        <v>0</v>
      </c>
      <c r="K23" s="75">
        <v>-30</v>
      </c>
    </row>
    <row r="24" spans="2:11" x14ac:dyDescent="0.2">
      <c r="B24" s="37">
        <v>46318</v>
      </c>
      <c r="C24" s="75">
        <v>208.25</v>
      </c>
      <c r="D24" s="75">
        <v>85.37</v>
      </c>
      <c r="E24" s="75">
        <v>74.87</v>
      </c>
      <c r="F24" s="75">
        <v>40</v>
      </c>
      <c r="G24" s="75">
        <v>38.01</v>
      </c>
      <c r="H24" s="75">
        <v>0</v>
      </c>
      <c r="I24" s="75">
        <v>238.25</v>
      </c>
      <c r="J24" s="75">
        <v>0</v>
      </c>
      <c r="K24" s="75">
        <v>-30</v>
      </c>
    </row>
    <row r="25" spans="2:11" x14ac:dyDescent="0.2">
      <c r="B25" s="37">
        <v>46319</v>
      </c>
      <c r="C25" s="75">
        <v>192.77</v>
      </c>
      <c r="D25" s="75">
        <v>83.29</v>
      </c>
      <c r="E25" s="75">
        <v>69.95</v>
      </c>
      <c r="F25" s="75">
        <v>40</v>
      </c>
      <c r="G25" s="75">
        <v>29.54</v>
      </c>
      <c r="H25" s="75">
        <v>0</v>
      </c>
      <c r="I25" s="75">
        <v>222.77</v>
      </c>
      <c r="J25" s="75">
        <v>0</v>
      </c>
      <c r="K25" s="75">
        <v>-30</v>
      </c>
    </row>
    <row r="26" spans="2:11" x14ac:dyDescent="0.2">
      <c r="B26" s="37">
        <v>46320</v>
      </c>
      <c r="C26" s="75">
        <v>182.84</v>
      </c>
      <c r="D26" s="75">
        <v>83.81</v>
      </c>
      <c r="E26" s="75">
        <v>68.59</v>
      </c>
      <c r="F26" s="75">
        <v>40</v>
      </c>
      <c r="G26" s="75">
        <v>20.440000000000001</v>
      </c>
      <c r="H26" s="75">
        <v>0</v>
      </c>
      <c r="I26" s="75">
        <v>212.84</v>
      </c>
      <c r="J26" s="75">
        <v>0</v>
      </c>
      <c r="K26" s="75">
        <v>-30</v>
      </c>
    </row>
    <row r="27" spans="2:11" x14ac:dyDescent="0.2">
      <c r="B27" s="37">
        <v>46321</v>
      </c>
      <c r="C27" s="75">
        <v>188.87</v>
      </c>
      <c r="D27" s="75">
        <v>80.540000000000006</v>
      </c>
      <c r="E27" s="75">
        <v>57.34</v>
      </c>
      <c r="F27" s="75">
        <v>40</v>
      </c>
      <c r="G27" s="75">
        <v>40.98</v>
      </c>
      <c r="H27" s="75">
        <v>0</v>
      </c>
      <c r="I27" s="75">
        <v>218.87</v>
      </c>
      <c r="J27" s="75">
        <v>0</v>
      </c>
      <c r="K27" s="75">
        <v>-30</v>
      </c>
    </row>
    <row r="28" spans="2:11" x14ac:dyDescent="0.2">
      <c r="B28" s="37">
        <v>46322</v>
      </c>
      <c r="C28" s="75">
        <v>206.06</v>
      </c>
      <c r="D28" s="75">
        <v>83.48</v>
      </c>
      <c r="E28" s="75">
        <v>68.59</v>
      </c>
      <c r="F28" s="75">
        <v>40</v>
      </c>
      <c r="G28" s="75">
        <v>43.99</v>
      </c>
      <c r="H28" s="75">
        <v>0</v>
      </c>
      <c r="I28" s="75">
        <v>236.06</v>
      </c>
      <c r="J28" s="75">
        <v>0</v>
      </c>
      <c r="K28" s="75">
        <v>-30</v>
      </c>
    </row>
    <row r="29" spans="2:11" x14ac:dyDescent="0.2">
      <c r="B29" s="37">
        <v>46323</v>
      </c>
      <c r="C29" s="75">
        <v>276.31</v>
      </c>
      <c r="D29" s="75">
        <v>82.94</v>
      </c>
      <c r="E29" s="75">
        <v>90</v>
      </c>
      <c r="F29" s="75">
        <v>74.17</v>
      </c>
      <c r="G29" s="75">
        <v>59.2</v>
      </c>
      <c r="H29" s="75">
        <v>0</v>
      </c>
      <c r="I29" s="75">
        <v>306.31</v>
      </c>
      <c r="J29" s="75">
        <v>0</v>
      </c>
      <c r="K29" s="75">
        <v>-30</v>
      </c>
    </row>
    <row r="30" spans="2:11" x14ac:dyDescent="0.2">
      <c r="B30" s="37">
        <v>46324</v>
      </c>
      <c r="C30" s="75">
        <v>274.02999999999997</v>
      </c>
      <c r="D30" s="75">
        <v>76.47</v>
      </c>
      <c r="E30" s="75">
        <v>90</v>
      </c>
      <c r="F30" s="75">
        <v>72.75</v>
      </c>
      <c r="G30" s="75">
        <v>64.81</v>
      </c>
      <c r="H30" s="75">
        <v>0</v>
      </c>
      <c r="I30" s="75">
        <v>304.02999999999997</v>
      </c>
      <c r="J30" s="75">
        <v>0</v>
      </c>
      <c r="K30" s="75">
        <v>-30</v>
      </c>
    </row>
    <row r="31" spans="2:11" x14ac:dyDescent="0.2">
      <c r="B31" s="37">
        <v>46325</v>
      </c>
      <c r="C31" s="75">
        <v>253.61</v>
      </c>
      <c r="D31" s="75">
        <v>77.510000000000005</v>
      </c>
      <c r="E31" s="75">
        <v>90</v>
      </c>
      <c r="F31" s="75">
        <v>58.08</v>
      </c>
      <c r="G31" s="75">
        <v>58.01</v>
      </c>
      <c r="H31" s="75">
        <v>0</v>
      </c>
      <c r="I31" s="75">
        <v>283.61</v>
      </c>
      <c r="J31" s="75">
        <v>0</v>
      </c>
      <c r="K31" s="75">
        <v>-30</v>
      </c>
    </row>
    <row r="32" spans="2:11" x14ac:dyDescent="0.2">
      <c r="B32" s="37">
        <v>46326</v>
      </c>
      <c r="C32" s="75">
        <v>236.04</v>
      </c>
      <c r="D32" s="75">
        <v>47.19</v>
      </c>
      <c r="E32" s="75">
        <v>90</v>
      </c>
      <c r="F32" s="75">
        <v>65.819999999999993</v>
      </c>
      <c r="G32" s="75">
        <v>63.04</v>
      </c>
      <c r="H32" s="75">
        <v>0</v>
      </c>
      <c r="I32" s="75">
        <v>266.03999999999996</v>
      </c>
      <c r="J32" s="75">
        <v>0</v>
      </c>
      <c r="K32" s="75">
        <v>-30</v>
      </c>
    </row>
    <row r="33" spans="2:29" x14ac:dyDescent="0.2">
      <c r="B33" s="37">
        <v>46327</v>
      </c>
      <c r="C33" s="75">
        <v>179.82</v>
      </c>
      <c r="D33" s="75">
        <v>82.67</v>
      </c>
      <c r="E33" s="75">
        <v>71.28</v>
      </c>
      <c r="F33" s="75">
        <v>69.84</v>
      </c>
      <c r="G33" s="75">
        <v>0</v>
      </c>
      <c r="H33" s="75">
        <v>43.97</v>
      </c>
      <c r="I33" s="75">
        <v>223.79</v>
      </c>
      <c r="J33" s="75">
        <v>0</v>
      </c>
      <c r="K33" s="75">
        <v>0</v>
      </c>
    </row>
    <row r="34" spans="2:29" x14ac:dyDescent="0.2">
      <c r="B34" s="37">
        <v>46328</v>
      </c>
      <c r="C34" s="75">
        <v>187.73</v>
      </c>
      <c r="D34" s="75">
        <v>83</v>
      </c>
      <c r="E34" s="75">
        <v>73.69</v>
      </c>
      <c r="F34" s="75">
        <v>71.95</v>
      </c>
      <c r="G34" s="75">
        <v>0</v>
      </c>
      <c r="H34" s="75">
        <v>40.9</v>
      </c>
      <c r="I34" s="75">
        <v>228.63</v>
      </c>
      <c r="J34" s="75">
        <v>0</v>
      </c>
      <c r="K34" s="75">
        <v>0</v>
      </c>
    </row>
    <row r="35" spans="2:29" x14ac:dyDescent="0.2">
      <c r="B35" s="37">
        <v>46329</v>
      </c>
      <c r="C35" s="75">
        <v>200.71</v>
      </c>
      <c r="D35" s="75">
        <v>77.290000000000006</v>
      </c>
      <c r="E35" s="75">
        <v>71.03</v>
      </c>
      <c r="F35" s="75">
        <v>80.650000000000006</v>
      </c>
      <c r="G35" s="75">
        <v>0</v>
      </c>
      <c r="H35" s="75">
        <v>28.27</v>
      </c>
      <c r="I35" s="75">
        <v>228.98000000000002</v>
      </c>
      <c r="J35" s="75">
        <v>0</v>
      </c>
      <c r="K35" s="75">
        <v>0</v>
      </c>
    </row>
    <row r="36" spans="2:29" ht="13.5" thickBot="1" x14ac:dyDescent="0.25">
      <c r="B36" s="37">
        <v>46330</v>
      </c>
      <c r="C36" s="75">
        <v>219.27</v>
      </c>
      <c r="D36" s="75">
        <v>79.38</v>
      </c>
      <c r="E36" s="75">
        <v>78.52</v>
      </c>
      <c r="F36" s="75">
        <v>84.32</v>
      </c>
      <c r="G36" s="75">
        <v>0</v>
      </c>
      <c r="H36" s="75">
        <v>22.95</v>
      </c>
      <c r="I36" s="75">
        <v>242.22</v>
      </c>
      <c r="J36" s="75">
        <v>0</v>
      </c>
      <c r="K36" s="75">
        <v>0</v>
      </c>
      <c r="O36" t="s">
        <v>198</v>
      </c>
      <c r="W36" t="s">
        <v>200</v>
      </c>
    </row>
    <row r="37" spans="2:29" ht="45.75" thickBot="1" x14ac:dyDescent="0.25">
      <c r="B37" s="37">
        <v>46331</v>
      </c>
      <c r="C37" s="75">
        <v>239.97</v>
      </c>
      <c r="D37" s="75">
        <v>80.77</v>
      </c>
      <c r="E37" s="75">
        <v>77.17</v>
      </c>
      <c r="F37" s="75">
        <v>90</v>
      </c>
      <c r="G37" s="75">
        <v>0</v>
      </c>
      <c r="H37" s="75">
        <v>7.97</v>
      </c>
      <c r="I37" s="75">
        <v>247.94</v>
      </c>
      <c r="J37" s="75">
        <v>0</v>
      </c>
      <c r="K37" s="75">
        <v>0</v>
      </c>
      <c r="O37" s="93" t="s">
        <v>177</v>
      </c>
      <c r="P37" s="93" t="s">
        <v>178</v>
      </c>
      <c r="Q37" s="93" t="s">
        <v>179</v>
      </c>
      <c r="W37" s="93" t="s">
        <v>173</v>
      </c>
      <c r="X37" s="93" t="s">
        <v>178</v>
      </c>
      <c r="Y37" s="93" t="s">
        <v>179</v>
      </c>
    </row>
    <row r="38" spans="2:29" ht="46.5" thickTop="1" thickBot="1" x14ac:dyDescent="0.3">
      <c r="B38" s="37">
        <v>46332</v>
      </c>
      <c r="C38" s="75">
        <v>271.77999999999997</v>
      </c>
      <c r="D38" s="75">
        <v>78.88</v>
      </c>
      <c r="E38" s="75">
        <v>76.78</v>
      </c>
      <c r="F38" s="75">
        <v>90</v>
      </c>
      <c r="G38" s="75">
        <v>26.12</v>
      </c>
      <c r="H38" s="75">
        <v>0</v>
      </c>
      <c r="I38" s="75">
        <v>271.77999999999997</v>
      </c>
      <c r="J38" s="75">
        <v>0</v>
      </c>
      <c r="K38" s="75">
        <v>0</v>
      </c>
      <c r="O38" s="94" t="s">
        <v>230</v>
      </c>
      <c r="P38" s="95">
        <v>27.120583124885794</v>
      </c>
      <c r="Q38" s="95">
        <f>'Gas demand fig 1 &amp; tab 1'!F3</f>
        <v>26.445738708290804</v>
      </c>
      <c r="W38" s="94" t="s">
        <v>5</v>
      </c>
      <c r="X38" s="95">
        <f>AC38/1000</f>
        <v>14.162340000000006</v>
      </c>
      <c r="Y38" s="95">
        <v>14.2</v>
      </c>
      <c r="AB38" t="s">
        <v>32</v>
      </c>
      <c r="AC38" s="75">
        <f>SUM(D2:D183)</f>
        <v>14162.340000000006</v>
      </c>
    </row>
    <row r="39" spans="2:29" ht="61.5" thickTop="1" thickBot="1" x14ac:dyDescent="0.3">
      <c r="B39" s="37">
        <v>46333</v>
      </c>
      <c r="C39" s="75">
        <v>225.9</v>
      </c>
      <c r="D39" s="75">
        <v>79.28</v>
      </c>
      <c r="E39" s="75">
        <v>71.989999999999995</v>
      </c>
      <c r="F39" s="75">
        <v>89.73</v>
      </c>
      <c r="G39" s="75">
        <v>0</v>
      </c>
      <c r="H39" s="75">
        <v>15.1</v>
      </c>
      <c r="I39" s="75">
        <v>241</v>
      </c>
      <c r="J39" s="75">
        <v>0</v>
      </c>
      <c r="K39" s="75">
        <v>0</v>
      </c>
      <c r="O39" s="96" t="s">
        <v>231</v>
      </c>
      <c r="P39" s="95">
        <v>3.7162775385708011</v>
      </c>
      <c r="Q39" s="95">
        <f>'Gas demand fig 1 &amp; tab 1'!F4</f>
        <v>3.6882562292218086</v>
      </c>
      <c r="W39" s="96" t="s">
        <v>33</v>
      </c>
      <c r="X39" s="97">
        <f>AC39/1000</f>
        <v>15.589370000000004</v>
      </c>
      <c r="Y39" s="95">
        <v>15.53055</v>
      </c>
      <c r="AB39" t="s">
        <v>33</v>
      </c>
      <c r="AC39" s="75">
        <f>SUM(E2:E183)</f>
        <v>15589.370000000004</v>
      </c>
    </row>
    <row r="40" spans="2:29" ht="76.5" thickTop="1" thickBot="1" x14ac:dyDescent="0.3">
      <c r="B40" s="37">
        <v>46334</v>
      </c>
      <c r="C40" s="75">
        <v>260.33999999999997</v>
      </c>
      <c r="D40" s="75">
        <v>78.459999999999994</v>
      </c>
      <c r="E40" s="75">
        <v>77.38</v>
      </c>
      <c r="F40" s="75">
        <v>90</v>
      </c>
      <c r="G40" s="75">
        <v>14.5</v>
      </c>
      <c r="H40" s="75">
        <v>0</v>
      </c>
      <c r="I40" s="75">
        <v>260.33999999999997</v>
      </c>
      <c r="J40" s="75">
        <v>0</v>
      </c>
      <c r="K40" s="75">
        <v>0</v>
      </c>
      <c r="O40" s="142" t="s">
        <v>238</v>
      </c>
      <c r="P40" s="95">
        <v>7.6120909009093518</v>
      </c>
      <c r="Q40" s="95">
        <f>'Gas demand fig 1 &amp; tab 1'!F5</f>
        <v>7.6034955483296702</v>
      </c>
      <c r="W40" s="98" t="s">
        <v>7</v>
      </c>
      <c r="X40" s="99">
        <f>AC40/1000</f>
        <v>12.664909999999995</v>
      </c>
      <c r="Y40" s="95">
        <v>12.068210000000006</v>
      </c>
      <c r="AB40" t="s">
        <v>34</v>
      </c>
      <c r="AC40" s="75">
        <f>SUM(F2:F183)</f>
        <v>12664.909999999996</v>
      </c>
    </row>
    <row r="41" spans="2:29" ht="61.5" thickTop="1" thickBot="1" x14ac:dyDescent="0.3">
      <c r="B41" s="37">
        <v>46335</v>
      </c>
      <c r="C41" s="75">
        <v>275.27</v>
      </c>
      <c r="D41" s="75">
        <v>77.88</v>
      </c>
      <c r="E41" s="75">
        <v>76.75</v>
      </c>
      <c r="F41" s="75">
        <v>90</v>
      </c>
      <c r="G41" s="75">
        <v>30.64</v>
      </c>
      <c r="H41" s="75">
        <v>0</v>
      </c>
      <c r="I41" s="75">
        <v>275.27</v>
      </c>
      <c r="J41" s="75">
        <v>0</v>
      </c>
      <c r="K41" s="75">
        <v>0</v>
      </c>
      <c r="O41" s="96" t="s">
        <v>1</v>
      </c>
      <c r="P41" s="95">
        <v>3.3442551169279469</v>
      </c>
      <c r="Q41" s="95">
        <f>'Gas demand fig 1 &amp; tab 1'!F7</f>
        <v>3.3098010344027267</v>
      </c>
      <c r="W41" s="96" t="s">
        <v>8</v>
      </c>
      <c r="X41" s="97">
        <f>AC41/1000</f>
        <v>0</v>
      </c>
      <c r="Y41" s="95">
        <v>0.1</v>
      </c>
      <c r="AB41" t="s">
        <v>176</v>
      </c>
      <c r="AC41" s="75">
        <f>SUM(J2:J183)</f>
        <v>0</v>
      </c>
    </row>
    <row r="42" spans="2:29" ht="46.5" thickTop="1" thickBot="1" x14ac:dyDescent="0.3">
      <c r="B42" s="37">
        <v>46336</v>
      </c>
      <c r="C42" s="75">
        <v>257.74</v>
      </c>
      <c r="D42" s="75">
        <v>78.59</v>
      </c>
      <c r="E42" s="75">
        <v>76.48</v>
      </c>
      <c r="F42" s="75">
        <v>90</v>
      </c>
      <c r="G42" s="75">
        <v>12.66</v>
      </c>
      <c r="H42" s="75">
        <v>0</v>
      </c>
      <c r="I42" s="75">
        <v>257.74</v>
      </c>
      <c r="J42" s="75">
        <v>0</v>
      </c>
      <c r="K42" s="75">
        <v>0</v>
      </c>
      <c r="O42" s="142" t="s">
        <v>2</v>
      </c>
      <c r="P42" s="95">
        <v>1.395</v>
      </c>
      <c r="Q42" s="95">
        <f>'Gas demand fig 1 &amp; tab 1'!F8</f>
        <v>1.3726968000000006</v>
      </c>
      <c r="S42" t="s">
        <v>180</v>
      </c>
      <c r="T42">
        <f>SUMIF(K2:K183,"&lt;0")*-1</f>
        <v>1395</v>
      </c>
      <c r="U42" s="34">
        <f>T42/1000</f>
        <v>1.395</v>
      </c>
      <c r="W42" s="100" t="s">
        <v>80</v>
      </c>
      <c r="X42" s="101">
        <f>(AC42/1000)</f>
        <v>2.4535299999999989</v>
      </c>
      <c r="Y42" s="95">
        <v>2.3393754999999974</v>
      </c>
      <c r="AB42" t="s">
        <v>35</v>
      </c>
      <c r="AC42" s="75">
        <f>SUM(G2:G183)</f>
        <v>2453.5299999999988</v>
      </c>
    </row>
    <row r="43" spans="2:29" ht="46.5" thickTop="1" thickBot="1" x14ac:dyDescent="0.3">
      <c r="B43" s="37">
        <v>46337</v>
      </c>
      <c r="C43" s="75">
        <v>248.94</v>
      </c>
      <c r="D43" s="75">
        <v>82.21</v>
      </c>
      <c r="E43" s="75">
        <v>83.47</v>
      </c>
      <c r="F43" s="75">
        <v>90</v>
      </c>
      <c r="G43" s="75">
        <v>0</v>
      </c>
      <c r="H43" s="75">
        <v>6.74</v>
      </c>
      <c r="I43" s="75">
        <v>255.68</v>
      </c>
      <c r="J43" s="75">
        <v>0</v>
      </c>
      <c r="K43" s="75">
        <v>0</v>
      </c>
      <c r="O43" s="98" t="s">
        <v>237</v>
      </c>
      <c r="P43" s="95">
        <v>1.6819600000000003</v>
      </c>
      <c r="Q43" s="95">
        <f>'Gas demand fig 1 &amp; tab 1'!F9</f>
        <v>2.1330466866666646</v>
      </c>
      <c r="S43" t="s">
        <v>181</v>
      </c>
      <c r="T43" s="75">
        <f>SUM(H2:H183)</f>
        <v>1681.9600000000003</v>
      </c>
      <c r="U43" s="34">
        <f>T43/1000</f>
        <v>1.6819600000000003</v>
      </c>
      <c r="W43" s="102" t="s">
        <v>10</v>
      </c>
      <c r="X43" s="103">
        <f>SUM(X38:X42)</f>
        <v>44.87015000000001</v>
      </c>
      <c r="Y43" s="103">
        <f>SUM(Y38:Y42)</f>
        <v>44.238135500000006</v>
      </c>
      <c r="AA43" s="34"/>
    </row>
    <row r="44" spans="2:29" ht="16.5" thickTop="1" thickBot="1" x14ac:dyDescent="0.3">
      <c r="B44" s="37">
        <v>46338</v>
      </c>
      <c r="C44" s="75">
        <v>258.35000000000002</v>
      </c>
      <c r="D44" s="75">
        <v>79.98</v>
      </c>
      <c r="E44" s="75">
        <v>83.16</v>
      </c>
      <c r="F44" s="75">
        <v>90</v>
      </c>
      <c r="G44" s="75">
        <v>5.21</v>
      </c>
      <c r="H44" s="75">
        <v>0</v>
      </c>
      <c r="I44" s="75">
        <v>258.35000000000002</v>
      </c>
      <c r="J44" s="75">
        <v>0</v>
      </c>
      <c r="K44" s="75">
        <v>0</v>
      </c>
      <c r="O44" s="102" t="s">
        <v>10</v>
      </c>
      <c r="P44" s="103">
        <f>SUM(P38:P43)</f>
        <v>44.870166681293902</v>
      </c>
      <c r="Q44" s="103">
        <f>SUM(Q38:Q43)</f>
        <v>44.553035006911671</v>
      </c>
    </row>
    <row r="45" spans="2:29" x14ac:dyDescent="0.2">
      <c r="B45" s="37">
        <v>46339</v>
      </c>
      <c r="C45" s="75">
        <v>277.14999999999998</v>
      </c>
      <c r="D45" s="75">
        <v>79.33</v>
      </c>
      <c r="E45" s="75">
        <v>81.45</v>
      </c>
      <c r="F45" s="75">
        <v>90</v>
      </c>
      <c r="G45" s="75">
        <v>26.38</v>
      </c>
      <c r="H45" s="75">
        <v>0</v>
      </c>
      <c r="I45" s="75">
        <v>277.14999999999998</v>
      </c>
      <c r="J45" s="75">
        <v>0</v>
      </c>
      <c r="K45" s="75">
        <v>0</v>
      </c>
    </row>
    <row r="46" spans="2:29" x14ac:dyDescent="0.2">
      <c r="B46" s="37">
        <v>46340</v>
      </c>
      <c r="C46" s="75">
        <v>273.58</v>
      </c>
      <c r="D46" s="75">
        <v>81.16</v>
      </c>
      <c r="E46" s="75">
        <v>80.08</v>
      </c>
      <c r="F46" s="75">
        <v>90</v>
      </c>
      <c r="G46" s="75">
        <v>22.34</v>
      </c>
      <c r="H46" s="75">
        <v>0</v>
      </c>
      <c r="I46" s="75">
        <v>273.58</v>
      </c>
      <c r="J46" s="75">
        <v>0</v>
      </c>
      <c r="K46" s="75">
        <v>0</v>
      </c>
    </row>
    <row r="47" spans="2:29" x14ac:dyDescent="0.2">
      <c r="B47" s="37">
        <v>46341</v>
      </c>
      <c r="C47" s="75">
        <v>263.05</v>
      </c>
      <c r="D47" s="75">
        <v>82.13</v>
      </c>
      <c r="E47" s="75">
        <v>85.67</v>
      </c>
      <c r="F47" s="75">
        <v>90</v>
      </c>
      <c r="G47" s="75">
        <v>5.25</v>
      </c>
      <c r="H47" s="75">
        <v>0</v>
      </c>
      <c r="I47" s="75">
        <v>263.05</v>
      </c>
      <c r="J47" s="75">
        <v>0</v>
      </c>
      <c r="K47" s="75">
        <v>0</v>
      </c>
    </row>
    <row r="48" spans="2:29" x14ac:dyDescent="0.2">
      <c r="B48" s="37">
        <v>46342</v>
      </c>
      <c r="C48" s="75">
        <v>289.63</v>
      </c>
      <c r="D48" s="75">
        <v>82.45</v>
      </c>
      <c r="E48" s="75">
        <v>106.07</v>
      </c>
      <c r="F48" s="75">
        <v>90</v>
      </c>
      <c r="G48" s="75">
        <v>11.11</v>
      </c>
      <c r="H48" s="75">
        <v>0</v>
      </c>
      <c r="I48" s="75">
        <v>289.63</v>
      </c>
      <c r="J48" s="75">
        <v>0</v>
      </c>
      <c r="K48" s="75">
        <v>0</v>
      </c>
    </row>
    <row r="49" spans="2:15" x14ac:dyDescent="0.2">
      <c r="B49" s="37">
        <v>46343</v>
      </c>
      <c r="C49" s="75">
        <v>275.26</v>
      </c>
      <c r="D49" s="75">
        <v>80.12</v>
      </c>
      <c r="E49" s="75">
        <v>82.49</v>
      </c>
      <c r="F49" s="75">
        <v>90</v>
      </c>
      <c r="G49" s="75">
        <v>22.65</v>
      </c>
      <c r="H49" s="75">
        <v>0</v>
      </c>
      <c r="I49" s="75">
        <v>275.26</v>
      </c>
      <c r="J49" s="75">
        <v>0</v>
      </c>
      <c r="K49" s="75">
        <v>0</v>
      </c>
    </row>
    <row r="50" spans="2:15" x14ac:dyDescent="0.2">
      <c r="B50" s="37">
        <v>46344</v>
      </c>
      <c r="C50" s="75">
        <v>319.97000000000003</v>
      </c>
      <c r="D50" s="75">
        <v>78.88</v>
      </c>
      <c r="E50" s="75">
        <v>90</v>
      </c>
      <c r="F50" s="75">
        <v>109.93</v>
      </c>
      <c r="G50" s="75">
        <v>41.16</v>
      </c>
      <c r="H50" s="75">
        <v>0</v>
      </c>
      <c r="I50" s="75">
        <v>319.97000000000003</v>
      </c>
      <c r="J50" s="75">
        <v>0</v>
      </c>
      <c r="K50" s="75">
        <v>0</v>
      </c>
    </row>
    <row r="51" spans="2:15" x14ac:dyDescent="0.2">
      <c r="B51" s="37">
        <v>46345</v>
      </c>
      <c r="C51" s="75">
        <v>330.39</v>
      </c>
      <c r="D51" s="75">
        <v>82.34</v>
      </c>
      <c r="E51" s="75">
        <v>94.33</v>
      </c>
      <c r="F51" s="75">
        <v>114.17</v>
      </c>
      <c r="G51" s="75">
        <v>39.549999999999997</v>
      </c>
      <c r="H51" s="75">
        <v>0</v>
      </c>
      <c r="I51" s="75">
        <v>330.39</v>
      </c>
      <c r="J51" s="75">
        <v>0</v>
      </c>
      <c r="K51" s="75">
        <v>0</v>
      </c>
    </row>
    <row r="52" spans="2:15" x14ac:dyDescent="0.2">
      <c r="B52" s="37">
        <v>46346</v>
      </c>
      <c r="C52" s="75">
        <v>293.92</v>
      </c>
      <c r="D52" s="75">
        <v>85.04</v>
      </c>
      <c r="E52" s="75">
        <v>104.54</v>
      </c>
      <c r="F52" s="75">
        <v>90</v>
      </c>
      <c r="G52" s="75">
        <v>14.34</v>
      </c>
      <c r="H52" s="75">
        <v>0</v>
      </c>
      <c r="I52" s="75">
        <v>293.92</v>
      </c>
      <c r="J52" s="75">
        <v>0</v>
      </c>
      <c r="K52" s="75">
        <v>0</v>
      </c>
    </row>
    <row r="53" spans="2:15" x14ac:dyDescent="0.2">
      <c r="B53" s="37">
        <v>46347</v>
      </c>
      <c r="C53" s="75">
        <v>277.10000000000002</v>
      </c>
      <c r="D53" s="75">
        <v>82.15</v>
      </c>
      <c r="E53" s="75">
        <v>96.15</v>
      </c>
      <c r="F53" s="75">
        <v>90</v>
      </c>
      <c r="G53" s="75">
        <v>8.81</v>
      </c>
      <c r="H53" s="75">
        <v>0</v>
      </c>
      <c r="I53" s="75">
        <v>277.10000000000002</v>
      </c>
      <c r="J53" s="75">
        <v>0</v>
      </c>
      <c r="K53" s="75">
        <v>0</v>
      </c>
    </row>
    <row r="54" spans="2:15" x14ac:dyDescent="0.2">
      <c r="B54" s="37">
        <v>46348</v>
      </c>
      <c r="C54" s="75">
        <v>244.23</v>
      </c>
      <c r="D54" s="75">
        <v>78.900000000000006</v>
      </c>
      <c r="E54" s="75">
        <v>92.64</v>
      </c>
      <c r="F54" s="75">
        <v>83.05</v>
      </c>
      <c r="G54" s="75">
        <v>0</v>
      </c>
      <c r="H54" s="75">
        <v>10.36</v>
      </c>
      <c r="I54" s="75">
        <v>254.58999999999997</v>
      </c>
      <c r="J54" s="75">
        <v>0</v>
      </c>
      <c r="K54" s="75">
        <v>0</v>
      </c>
      <c r="M54" t="s">
        <v>202</v>
      </c>
    </row>
    <row r="55" spans="2:15" x14ac:dyDescent="0.2">
      <c r="B55" s="37">
        <v>46349</v>
      </c>
      <c r="C55" s="75">
        <v>237.13</v>
      </c>
      <c r="D55" s="75">
        <v>81.72</v>
      </c>
      <c r="E55" s="75">
        <v>88.94</v>
      </c>
      <c r="F55" s="75">
        <v>80.400000000000006</v>
      </c>
      <c r="G55" s="75">
        <v>0</v>
      </c>
      <c r="H55" s="75">
        <v>13.93</v>
      </c>
      <c r="I55" s="75">
        <v>251.06</v>
      </c>
      <c r="J55" s="75">
        <v>0</v>
      </c>
      <c r="K55" s="75">
        <v>0</v>
      </c>
      <c r="N55" s="13">
        <v>46408</v>
      </c>
      <c r="O55" s="13">
        <v>46451</v>
      </c>
    </row>
    <row r="56" spans="2:15" ht="15" x14ac:dyDescent="0.25">
      <c r="B56" s="37">
        <v>46350</v>
      </c>
      <c r="C56" s="75">
        <v>232.26</v>
      </c>
      <c r="D56" s="75">
        <v>81.96</v>
      </c>
      <c r="E56" s="75">
        <v>94.72</v>
      </c>
      <c r="F56" s="75">
        <v>75.959999999999994</v>
      </c>
      <c r="G56" s="75">
        <v>0</v>
      </c>
      <c r="H56" s="75">
        <v>20.38</v>
      </c>
      <c r="I56" s="75">
        <v>252.64</v>
      </c>
      <c r="J56" s="75">
        <v>0</v>
      </c>
      <c r="K56" s="75">
        <v>0</v>
      </c>
      <c r="M56" s="91" t="s">
        <v>173</v>
      </c>
      <c r="N56" s="91" t="s">
        <v>174</v>
      </c>
      <c r="O56" s="91" t="s">
        <v>175</v>
      </c>
    </row>
    <row r="57" spans="2:15" x14ac:dyDescent="0.2">
      <c r="B57" s="37">
        <v>46351</v>
      </c>
      <c r="C57" s="75">
        <v>236.2</v>
      </c>
      <c r="D57" s="75">
        <v>77.45</v>
      </c>
      <c r="E57" s="75">
        <v>95.29</v>
      </c>
      <c r="F57" s="75">
        <v>79.17</v>
      </c>
      <c r="G57" s="75">
        <v>0</v>
      </c>
      <c r="H57" s="75">
        <v>15.71</v>
      </c>
      <c r="I57" s="75">
        <v>251.91</v>
      </c>
      <c r="J57" s="75">
        <v>0</v>
      </c>
      <c r="K57" s="75">
        <v>0</v>
      </c>
      <c r="M57" s="84" t="s">
        <v>5</v>
      </c>
      <c r="N57" s="4">
        <f>_xlfn.XLOOKUP($N$55,$B$2:$B$183,D$2:D$183)</f>
        <v>71.930000000000007</v>
      </c>
      <c r="O57" s="4">
        <f>_xlfn.XLOOKUP($O$55,$B$2:$B$183,D$2:D$183)</f>
        <v>80.89</v>
      </c>
    </row>
    <row r="58" spans="2:15" x14ac:dyDescent="0.2">
      <c r="B58" s="37">
        <v>46352</v>
      </c>
      <c r="C58" s="75">
        <v>210.69</v>
      </c>
      <c r="D58" s="75">
        <v>76.489999999999995</v>
      </c>
      <c r="E58" s="75">
        <v>97.21</v>
      </c>
      <c r="F58" s="75">
        <v>68.37</v>
      </c>
      <c r="G58" s="75">
        <v>0</v>
      </c>
      <c r="H58" s="75">
        <v>31.39</v>
      </c>
      <c r="I58" s="75">
        <v>242.07999999999998</v>
      </c>
      <c r="J58" s="75">
        <v>0</v>
      </c>
      <c r="K58" s="75">
        <v>0</v>
      </c>
      <c r="M58" s="84" t="s">
        <v>33</v>
      </c>
      <c r="N58" s="4">
        <f>_xlfn.XLOOKUP($N$55,$B$2:$B$183,E$2:E$183)</f>
        <v>91.96</v>
      </c>
      <c r="O58" s="4">
        <f>_xlfn.XLOOKUP($O$55,$B$2:$B$183,E$2:E$183)</f>
        <v>90</v>
      </c>
    </row>
    <row r="59" spans="2:15" x14ac:dyDescent="0.2">
      <c r="B59" s="37">
        <v>46353</v>
      </c>
      <c r="C59" s="75">
        <v>226.57</v>
      </c>
      <c r="D59" s="75">
        <v>74.98</v>
      </c>
      <c r="E59" s="75">
        <v>87.36</v>
      </c>
      <c r="F59" s="75">
        <v>79.489999999999995</v>
      </c>
      <c r="G59" s="75">
        <v>0</v>
      </c>
      <c r="H59" s="75">
        <v>15.26</v>
      </c>
      <c r="I59" s="75">
        <v>241.82999999999998</v>
      </c>
      <c r="J59" s="75">
        <v>0</v>
      </c>
      <c r="K59" s="75">
        <v>0</v>
      </c>
      <c r="M59" s="84" t="s">
        <v>7</v>
      </c>
      <c r="N59" s="4">
        <f>_xlfn.XLOOKUP($N$55,$B$2:$B$183,F$2:F$183)</f>
        <v>119.68</v>
      </c>
      <c r="O59" s="4">
        <f>_xlfn.XLOOKUP($O$55,$B$2:$B$183,F$2:F$183)</f>
        <v>107.37</v>
      </c>
    </row>
    <row r="60" spans="2:15" x14ac:dyDescent="0.2">
      <c r="B60" s="37">
        <v>46354</v>
      </c>
      <c r="C60" s="75">
        <v>229.36</v>
      </c>
      <c r="D60" s="75">
        <v>75.430000000000007</v>
      </c>
      <c r="E60" s="75">
        <v>92.25</v>
      </c>
      <c r="F60" s="75">
        <v>78.45</v>
      </c>
      <c r="G60" s="75">
        <v>0</v>
      </c>
      <c r="H60" s="75">
        <v>16.77</v>
      </c>
      <c r="I60" s="75">
        <v>246.13000000000002</v>
      </c>
      <c r="J60" s="75">
        <v>0</v>
      </c>
      <c r="K60" s="75">
        <v>0</v>
      </c>
      <c r="M60" s="84" t="s">
        <v>8</v>
      </c>
      <c r="N60" s="4">
        <f>_xlfn.XLOOKUP($N$55,$B$2:$B$183,J$2:J$183)</f>
        <v>0</v>
      </c>
      <c r="O60" s="4">
        <f>_xlfn.XLOOKUP($O$55,$B$2:$B$183,J$2:J$183)</f>
        <v>0</v>
      </c>
    </row>
    <row r="61" spans="2:15" x14ac:dyDescent="0.2">
      <c r="B61" s="37">
        <v>46355</v>
      </c>
      <c r="C61" s="75">
        <v>271.57</v>
      </c>
      <c r="D61" s="75">
        <v>70.47</v>
      </c>
      <c r="E61" s="75">
        <v>95.76</v>
      </c>
      <c r="F61" s="75">
        <v>90</v>
      </c>
      <c r="G61" s="75">
        <v>15.34</v>
      </c>
      <c r="H61" s="75">
        <v>0</v>
      </c>
      <c r="I61" s="75">
        <v>271.57</v>
      </c>
      <c r="J61" s="75">
        <v>0</v>
      </c>
      <c r="K61" s="75">
        <v>0</v>
      </c>
      <c r="M61" s="84" t="s">
        <v>80</v>
      </c>
      <c r="N61" s="4">
        <f>_xlfn.XLOOKUP($N$55,$B$2:$B$183,G$2:G$183)</f>
        <v>53.54</v>
      </c>
      <c r="O61" s="4">
        <f>_xlfn.XLOOKUP($O$55,$B$2:$B$183,G$2:G$183)</f>
        <v>63</v>
      </c>
    </row>
    <row r="62" spans="2:15" ht="15" x14ac:dyDescent="0.25">
      <c r="B62" s="37">
        <v>46356</v>
      </c>
      <c r="C62" s="75">
        <v>304.79000000000002</v>
      </c>
      <c r="D62" s="75">
        <v>73.319999999999993</v>
      </c>
      <c r="E62" s="75">
        <v>95.78</v>
      </c>
      <c r="F62" s="75">
        <v>98.09</v>
      </c>
      <c r="G62" s="75">
        <v>37.6</v>
      </c>
      <c r="H62" s="75">
        <v>0</v>
      </c>
      <c r="I62" s="75">
        <v>304.79000000000002</v>
      </c>
      <c r="J62" s="75">
        <v>0</v>
      </c>
      <c r="K62" s="75">
        <v>0</v>
      </c>
      <c r="M62" s="92" t="s">
        <v>139</v>
      </c>
      <c r="N62" s="104">
        <f>_xlfn.XLOOKUP($N$55,$B$2:$B$183,I$2:I$183)</f>
        <v>337.11</v>
      </c>
      <c r="O62" s="104">
        <f>_xlfn.XLOOKUP($O$55,$B$2:$B$183,I$2:I$183)</f>
        <v>341.26</v>
      </c>
    </row>
    <row r="63" spans="2:15" x14ac:dyDescent="0.2">
      <c r="B63" s="37">
        <v>46357</v>
      </c>
      <c r="C63" s="75">
        <v>304.35000000000002</v>
      </c>
      <c r="D63" s="75">
        <v>74.680000000000007</v>
      </c>
      <c r="E63" s="75">
        <v>97.05</v>
      </c>
      <c r="F63" s="75">
        <v>97.53</v>
      </c>
      <c r="G63" s="75">
        <v>35.090000000000003</v>
      </c>
      <c r="H63" s="75">
        <v>0</v>
      </c>
      <c r="I63" s="75">
        <v>304.35000000000002</v>
      </c>
      <c r="J63" s="75">
        <v>0</v>
      </c>
      <c r="K63" s="75">
        <v>0</v>
      </c>
    </row>
    <row r="64" spans="2:15" x14ac:dyDescent="0.2">
      <c r="B64" s="37">
        <v>46358</v>
      </c>
      <c r="C64" s="75">
        <v>331.46</v>
      </c>
      <c r="D64" s="75">
        <v>75.33</v>
      </c>
      <c r="E64" s="75">
        <v>90</v>
      </c>
      <c r="F64" s="75">
        <v>113.33</v>
      </c>
      <c r="G64" s="75">
        <v>52.79</v>
      </c>
      <c r="H64" s="75">
        <v>0</v>
      </c>
      <c r="I64" s="75">
        <v>331.46</v>
      </c>
      <c r="J64" s="75">
        <v>0</v>
      </c>
      <c r="K64" s="75">
        <v>0</v>
      </c>
    </row>
    <row r="65" spans="2:11" x14ac:dyDescent="0.2">
      <c r="B65" s="37">
        <v>46359</v>
      </c>
      <c r="C65" s="75">
        <v>308.72000000000003</v>
      </c>
      <c r="D65" s="75">
        <v>77.06</v>
      </c>
      <c r="E65" s="75">
        <v>90</v>
      </c>
      <c r="F65" s="75">
        <v>102.23</v>
      </c>
      <c r="G65" s="75">
        <v>39.43</v>
      </c>
      <c r="H65" s="75">
        <v>0</v>
      </c>
      <c r="I65" s="75">
        <v>308.72000000000003</v>
      </c>
      <c r="J65" s="75">
        <v>0</v>
      </c>
      <c r="K65" s="75">
        <v>0</v>
      </c>
    </row>
    <row r="66" spans="2:11" x14ac:dyDescent="0.2">
      <c r="B66" s="37">
        <v>46360</v>
      </c>
      <c r="C66" s="75">
        <v>294.16000000000003</v>
      </c>
      <c r="D66" s="75">
        <v>77.569999999999993</v>
      </c>
      <c r="E66" s="75">
        <v>90</v>
      </c>
      <c r="F66" s="75">
        <v>91.74</v>
      </c>
      <c r="G66" s="75">
        <v>34.85</v>
      </c>
      <c r="H66" s="75">
        <v>0</v>
      </c>
      <c r="I66" s="75">
        <v>294.16000000000003</v>
      </c>
      <c r="J66" s="75">
        <v>0</v>
      </c>
      <c r="K66" s="75">
        <v>0</v>
      </c>
    </row>
    <row r="67" spans="2:11" x14ac:dyDescent="0.2">
      <c r="B67" s="37">
        <v>46361</v>
      </c>
      <c r="C67" s="75">
        <v>252.37</v>
      </c>
      <c r="D67" s="75">
        <v>78.209999999999994</v>
      </c>
      <c r="E67" s="75">
        <v>81.58</v>
      </c>
      <c r="F67" s="75">
        <v>90</v>
      </c>
      <c r="G67" s="75">
        <v>2.58</v>
      </c>
      <c r="H67" s="75">
        <v>0</v>
      </c>
      <c r="I67" s="75">
        <v>252.37</v>
      </c>
      <c r="J67" s="75">
        <v>0</v>
      </c>
      <c r="K67" s="75">
        <v>0</v>
      </c>
    </row>
    <row r="68" spans="2:11" x14ac:dyDescent="0.2">
      <c r="B68" s="37">
        <v>46362</v>
      </c>
      <c r="C68" s="75">
        <v>208</v>
      </c>
      <c r="D68" s="75">
        <v>81.63</v>
      </c>
      <c r="E68" s="75">
        <v>81</v>
      </c>
      <c r="F68" s="75">
        <v>71.790000000000006</v>
      </c>
      <c r="G68" s="75">
        <v>0</v>
      </c>
      <c r="H68" s="75">
        <v>26.43</v>
      </c>
      <c r="I68" s="75">
        <v>234.43</v>
      </c>
      <c r="J68" s="75">
        <v>0</v>
      </c>
      <c r="K68" s="75">
        <v>0</v>
      </c>
    </row>
    <row r="69" spans="2:11" x14ac:dyDescent="0.2">
      <c r="B69" s="37">
        <v>46363</v>
      </c>
      <c r="C69" s="75">
        <v>208.35</v>
      </c>
      <c r="D69" s="75">
        <v>77.33</v>
      </c>
      <c r="E69" s="75">
        <v>85.45</v>
      </c>
      <c r="F69" s="75">
        <v>71.87</v>
      </c>
      <c r="G69" s="75">
        <v>0</v>
      </c>
      <c r="H69" s="75">
        <v>26.3</v>
      </c>
      <c r="I69" s="75">
        <v>234.65</v>
      </c>
      <c r="J69" s="75">
        <v>0</v>
      </c>
      <c r="K69" s="75">
        <v>0</v>
      </c>
    </row>
    <row r="70" spans="2:11" x14ac:dyDescent="0.2">
      <c r="B70" s="37">
        <v>46364</v>
      </c>
      <c r="C70" s="75">
        <v>213.38</v>
      </c>
      <c r="D70" s="75">
        <v>74</v>
      </c>
      <c r="E70" s="75">
        <v>87.86</v>
      </c>
      <c r="F70" s="75">
        <v>74.3</v>
      </c>
      <c r="G70" s="75">
        <v>0</v>
      </c>
      <c r="H70" s="75">
        <v>22.79</v>
      </c>
      <c r="I70" s="75">
        <v>236.17</v>
      </c>
      <c r="J70" s="75">
        <v>0</v>
      </c>
      <c r="K70" s="75">
        <v>0</v>
      </c>
    </row>
    <row r="71" spans="2:11" x14ac:dyDescent="0.2">
      <c r="B71" s="37">
        <v>46365</v>
      </c>
      <c r="C71" s="75">
        <v>250.6</v>
      </c>
      <c r="D71" s="75">
        <v>72.27</v>
      </c>
      <c r="E71" s="75">
        <v>88.6</v>
      </c>
      <c r="F71" s="75">
        <v>89.89</v>
      </c>
      <c r="G71" s="75">
        <v>0</v>
      </c>
      <c r="H71" s="75">
        <v>0.16</v>
      </c>
      <c r="I71" s="75">
        <v>250.76</v>
      </c>
      <c r="J71" s="75">
        <v>0</v>
      </c>
      <c r="K71" s="75">
        <v>0</v>
      </c>
    </row>
    <row r="72" spans="2:11" x14ac:dyDescent="0.2">
      <c r="B72" s="37">
        <v>46366</v>
      </c>
      <c r="C72" s="75">
        <v>244.41</v>
      </c>
      <c r="D72" s="75">
        <v>76.42</v>
      </c>
      <c r="E72" s="75">
        <v>90.88</v>
      </c>
      <c r="F72" s="75">
        <v>84.74</v>
      </c>
      <c r="G72" s="75">
        <v>0</v>
      </c>
      <c r="H72" s="75">
        <v>7.63</v>
      </c>
      <c r="I72" s="75">
        <v>252.04</v>
      </c>
      <c r="J72" s="75">
        <v>0</v>
      </c>
      <c r="K72" s="75">
        <v>0</v>
      </c>
    </row>
    <row r="73" spans="2:11" x14ac:dyDescent="0.2">
      <c r="B73" s="37">
        <v>46367</v>
      </c>
      <c r="C73" s="75">
        <v>271.76</v>
      </c>
      <c r="D73" s="75">
        <v>76.03</v>
      </c>
      <c r="E73" s="75">
        <v>106.25</v>
      </c>
      <c r="F73" s="75">
        <v>89.79</v>
      </c>
      <c r="G73" s="75">
        <v>0</v>
      </c>
      <c r="H73" s="75">
        <v>0.31</v>
      </c>
      <c r="I73" s="75">
        <v>272.07</v>
      </c>
      <c r="J73" s="75">
        <v>0</v>
      </c>
      <c r="K73" s="75">
        <v>0</v>
      </c>
    </row>
    <row r="74" spans="2:11" x14ac:dyDescent="0.2">
      <c r="B74" s="37">
        <v>46368</v>
      </c>
      <c r="C74" s="75">
        <v>277.98</v>
      </c>
      <c r="D74" s="75">
        <v>75.36</v>
      </c>
      <c r="E74" s="75">
        <v>102.5</v>
      </c>
      <c r="F74" s="75">
        <v>90</v>
      </c>
      <c r="G74" s="75">
        <v>10.11</v>
      </c>
      <c r="H74" s="75">
        <v>0</v>
      </c>
      <c r="I74" s="75">
        <v>277.98</v>
      </c>
      <c r="J74" s="75">
        <v>0</v>
      </c>
      <c r="K74" s="75">
        <v>0</v>
      </c>
    </row>
    <row r="75" spans="2:11" x14ac:dyDescent="0.2">
      <c r="B75" s="37">
        <v>46369</v>
      </c>
      <c r="C75" s="75">
        <v>249.55</v>
      </c>
      <c r="D75" s="75">
        <v>76.56</v>
      </c>
      <c r="E75" s="75">
        <v>108.57</v>
      </c>
      <c r="F75" s="75">
        <v>79.56</v>
      </c>
      <c r="G75" s="75">
        <v>0</v>
      </c>
      <c r="H75" s="75">
        <v>15.14</v>
      </c>
      <c r="I75" s="75">
        <v>264.69</v>
      </c>
      <c r="J75" s="75">
        <v>0</v>
      </c>
      <c r="K75" s="75">
        <v>0</v>
      </c>
    </row>
    <row r="76" spans="2:11" x14ac:dyDescent="0.2">
      <c r="B76" s="37">
        <v>46370</v>
      </c>
      <c r="C76" s="75">
        <v>251.44</v>
      </c>
      <c r="D76" s="75">
        <v>78.25</v>
      </c>
      <c r="E76" s="75">
        <v>106.96</v>
      </c>
      <c r="F76" s="75">
        <v>80.3</v>
      </c>
      <c r="G76" s="75">
        <v>0</v>
      </c>
      <c r="H76" s="75">
        <v>14.07</v>
      </c>
      <c r="I76" s="75">
        <v>265.51</v>
      </c>
      <c r="J76" s="75">
        <v>0</v>
      </c>
      <c r="K76" s="75">
        <v>0</v>
      </c>
    </row>
    <row r="77" spans="2:11" x14ac:dyDescent="0.2">
      <c r="B77" s="37">
        <v>46371</v>
      </c>
      <c r="C77" s="75">
        <v>255.1</v>
      </c>
      <c r="D77" s="75">
        <v>73.03</v>
      </c>
      <c r="E77" s="75">
        <v>104.95</v>
      </c>
      <c r="F77" s="75">
        <v>84.75</v>
      </c>
      <c r="G77" s="75">
        <v>0</v>
      </c>
      <c r="H77" s="75">
        <v>7.62</v>
      </c>
      <c r="I77" s="75">
        <v>262.71999999999997</v>
      </c>
      <c r="J77" s="75">
        <v>0</v>
      </c>
      <c r="K77" s="75">
        <v>0</v>
      </c>
    </row>
    <row r="78" spans="2:11" x14ac:dyDescent="0.2">
      <c r="B78" s="37">
        <v>46372</v>
      </c>
      <c r="C78" s="75">
        <v>291.08999999999997</v>
      </c>
      <c r="D78" s="75">
        <v>73.78</v>
      </c>
      <c r="E78" s="75">
        <v>113.78</v>
      </c>
      <c r="F78" s="75">
        <v>90</v>
      </c>
      <c r="G78" s="75">
        <v>13.54</v>
      </c>
      <c r="H78" s="75">
        <v>0</v>
      </c>
      <c r="I78" s="75">
        <v>291.08999999999997</v>
      </c>
      <c r="J78" s="75">
        <v>0</v>
      </c>
      <c r="K78" s="75">
        <v>0</v>
      </c>
    </row>
    <row r="79" spans="2:11" x14ac:dyDescent="0.2">
      <c r="B79" s="37">
        <v>46373</v>
      </c>
      <c r="C79" s="75">
        <v>325.81</v>
      </c>
      <c r="D79" s="75">
        <v>78.19</v>
      </c>
      <c r="E79" s="75">
        <v>105.79</v>
      </c>
      <c r="F79" s="75">
        <v>104.79</v>
      </c>
      <c r="G79" s="75">
        <v>37.03</v>
      </c>
      <c r="H79" s="75">
        <v>0</v>
      </c>
      <c r="I79" s="75">
        <v>325.81</v>
      </c>
      <c r="J79" s="75">
        <v>0</v>
      </c>
      <c r="K79" s="75">
        <v>0</v>
      </c>
    </row>
    <row r="80" spans="2:11" x14ac:dyDescent="0.2">
      <c r="B80" s="37">
        <v>46374</v>
      </c>
      <c r="C80" s="75">
        <v>275.68</v>
      </c>
      <c r="D80" s="75">
        <v>80.47</v>
      </c>
      <c r="E80" s="75">
        <v>104.77</v>
      </c>
      <c r="F80" s="75">
        <v>90</v>
      </c>
      <c r="G80" s="75">
        <v>0.45</v>
      </c>
      <c r="H80" s="75">
        <v>0</v>
      </c>
      <c r="I80" s="75">
        <v>275.68</v>
      </c>
      <c r="J80" s="75">
        <v>0</v>
      </c>
      <c r="K80" s="75">
        <v>0</v>
      </c>
    </row>
    <row r="81" spans="2:11" x14ac:dyDescent="0.2">
      <c r="B81" s="37">
        <v>46375</v>
      </c>
      <c r="C81" s="75">
        <v>219.26</v>
      </c>
      <c r="D81" s="75">
        <v>79.959999999999994</v>
      </c>
      <c r="E81" s="75">
        <v>104.91</v>
      </c>
      <c r="F81" s="75">
        <v>67.31</v>
      </c>
      <c r="G81" s="75">
        <v>0</v>
      </c>
      <c r="H81" s="75">
        <v>32.92</v>
      </c>
      <c r="I81" s="75">
        <v>252.18</v>
      </c>
      <c r="J81" s="75">
        <v>0</v>
      </c>
      <c r="K81" s="75">
        <v>0</v>
      </c>
    </row>
    <row r="82" spans="2:11" x14ac:dyDescent="0.2">
      <c r="B82" s="37">
        <v>46376</v>
      </c>
      <c r="C82" s="75">
        <v>238.17</v>
      </c>
      <c r="D82" s="75">
        <v>76.489999999999995</v>
      </c>
      <c r="E82" s="75">
        <v>106.3</v>
      </c>
      <c r="F82" s="75">
        <v>75.88</v>
      </c>
      <c r="G82" s="75">
        <v>0</v>
      </c>
      <c r="H82" s="75">
        <v>20.5</v>
      </c>
      <c r="I82" s="75">
        <v>258.66999999999996</v>
      </c>
      <c r="J82" s="75">
        <v>0</v>
      </c>
      <c r="K82" s="75">
        <v>0</v>
      </c>
    </row>
    <row r="83" spans="2:11" x14ac:dyDescent="0.2">
      <c r="B83" s="37">
        <v>46377</v>
      </c>
      <c r="C83" s="75">
        <v>236.1</v>
      </c>
      <c r="D83" s="75">
        <v>79.040000000000006</v>
      </c>
      <c r="E83" s="75">
        <v>103.67</v>
      </c>
      <c r="F83" s="75">
        <v>75.069999999999993</v>
      </c>
      <c r="G83" s="75">
        <v>0</v>
      </c>
      <c r="H83" s="75">
        <v>21.67</v>
      </c>
      <c r="I83" s="75">
        <v>257.77</v>
      </c>
      <c r="J83" s="75">
        <v>0</v>
      </c>
      <c r="K83" s="75">
        <v>0</v>
      </c>
    </row>
    <row r="84" spans="2:11" x14ac:dyDescent="0.2">
      <c r="B84" s="37">
        <v>46378</v>
      </c>
      <c r="C84" s="75">
        <v>236.1</v>
      </c>
      <c r="D84" s="75">
        <v>78.930000000000007</v>
      </c>
      <c r="E84" s="75">
        <v>102.45</v>
      </c>
      <c r="F84" s="75">
        <v>75.61</v>
      </c>
      <c r="G84" s="75">
        <v>0</v>
      </c>
      <c r="H84" s="75">
        <v>20.88</v>
      </c>
      <c r="I84" s="75">
        <v>256.98</v>
      </c>
      <c r="J84" s="75">
        <v>0</v>
      </c>
      <c r="K84" s="75">
        <v>0</v>
      </c>
    </row>
    <row r="85" spans="2:11" x14ac:dyDescent="0.2">
      <c r="B85" s="37">
        <v>46379</v>
      </c>
      <c r="C85" s="75">
        <v>225.76</v>
      </c>
      <c r="D85" s="75">
        <v>76.790000000000006</v>
      </c>
      <c r="E85" s="75">
        <v>89.22</v>
      </c>
      <c r="F85" s="75">
        <v>77.66</v>
      </c>
      <c r="G85" s="75">
        <v>0</v>
      </c>
      <c r="H85" s="75">
        <v>17.899999999999999</v>
      </c>
      <c r="I85" s="75">
        <v>243.66</v>
      </c>
      <c r="J85" s="75">
        <v>0</v>
      </c>
      <c r="K85" s="75">
        <v>0</v>
      </c>
    </row>
    <row r="86" spans="2:11" x14ac:dyDescent="0.2">
      <c r="B86" s="37">
        <v>46380</v>
      </c>
      <c r="C86" s="75">
        <v>208.48</v>
      </c>
      <c r="D86" s="75">
        <v>68.53</v>
      </c>
      <c r="E86" s="75">
        <v>88.96</v>
      </c>
      <c r="F86" s="75">
        <v>74.08</v>
      </c>
      <c r="G86" s="75">
        <v>0</v>
      </c>
      <c r="H86" s="75">
        <v>23.1</v>
      </c>
      <c r="I86" s="75">
        <v>231.57999999999998</v>
      </c>
      <c r="J86" s="75">
        <v>0</v>
      </c>
      <c r="K86" s="75">
        <v>0</v>
      </c>
    </row>
    <row r="87" spans="2:11" x14ac:dyDescent="0.2">
      <c r="B87" s="37">
        <v>46381</v>
      </c>
      <c r="C87" s="75">
        <v>215.79</v>
      </c>
      <c r="D87" s="75">
        <v>67.930000000000007</v>
      </c>
      <c r="E87" s="75">
        <v>105.37</v>
      </c>
      <c r="F87" s="75">
        <v>70.61</v>
      </c>
      <c r="G87" s="75">
        <v>0</v>
      </c>
      <c r="H87" s="75">
        <v>28.13</v>
      </c>
      <c r="I87" s="75">
        <v>243.92</v>
      </c>
      <c r="J87" s="75">
        <v>0</v>
      </c>
      <c r="K87" s="75">
        <v>0</v>
      </c>
    </row>
    <row r="88" spans="2:11" x14ac:dyDescent="0.2">
      <c r="B88" s="37">
        <v>46382</v>
      </c>
      <c r="C88" s="75">
        <v>213.47</v>
      </c>
      <c r="D88" s="75">
        <v>68.22</v>
      </c>
      <c r="E88" s="75">
        <v>102.22</v>
      </c>
      <c r="F88" s="75">
        <v>70.84</v>
      </c>
      <c r="G88" s="75">
        <v>0</v>
      </c>
      <c r="H88" s="75">
        <v>27.81</v>
      </c>
      <c r="I88" s="75">
        <v>241.28</v>
      </c>
      <c r="J88" s="75">
        <v>0</v>
      </c>
      <c r="K88" s="75">
        <v>0</v>
      </c>
    </row>
    <row r="89" spans="2:11" x14ac:dyDescent="0.2">
      <c r="B89" s="37">
        <v>46383</v>
      </c>
      <c r="C89" s="75">
        <v>217.38</v>
      </c>
      <c r="D89" s="75">
        <v>70.33</v>
      </c>
      <c r="E89" s="75">
        <v>101.77</v>
      </c>
      <c r="F89" s="75">
        <v>71.75</v>
      </c>
      <c r="G89" s="75">
        <v>0</v>
      </c>
      <c r="H89" s="75">
        <v>26.48</v>
      </c>
      <c r="I89" s="75">
        <v>243.85999999999999</v>
      </c>
      <c r="J89" s="75">
        <v>0</v>
      </c>
      <c r="K89" s="75">
        <v>0</v>
      </c>
    </row>
    <row r="90" spans="2:11" x14ac:dyDescent="0.2">
      <c r="B90" s="37">
        <v>46384</v>
      </c>
      <c r="C90" s="75">
        <v>194.14</v>
      </c>
      <c r="D90" s="75">
        <v>78.14</v>
      </c>
      <c r="E90" s="75">
        <v>97.83</v>
      </c>
      <c r="F90" s="75">
        <v>60.59</v>
      </c>
      <c r="G90" s="75">
        <v>0</v>
      </c>
      <c r="H90" s="75">
        <v>42.42</v>
      </c>
      <c r="I90" s="75">
        <v>236.56</v>
      </c>
      <c r="J90" s="75">
        <v>0</v>
      </c>
      <c r="K90" s="75">
        <v>0</v>
      </c>
    </row>
    <row r="91" spans="2:11" x14ac:dyDescent="0.2">
      <c r="B91" s="37">
        <v>46385</v>
      </c>
      <c r="C91" s="75">
        <v>196.6</v>
      </c>
      <c r="D91" s="75">
        <v>78.13</v>
      </c>
      <c r="E91" s="75">
        <v>106.73</v>
      </c>
      <c r="F91" s="75">
        <v>54.12</v>
      </c>
      <c r="G91" s="75">
        <v>0</v>
      </c>
      <c r="H91" s="75">
        <v>42.38</v>
      </c>
      <c r="I91" s="75">
        <v>238.98</v>
      </c>
      <c r="J91" s="75">
        <v>0</v>
      </c>
      <c r="K91" s="75">
        <v>0</v>
      </c>
    </row>
    <row r="92" spans="2:11" x14ac:dyDescent="0.2">
      <c r="B92" s="37">
        <v>46386</v>
      </c>
      <c r="C92" s="75">
        <v>215.29</v>
      </c>
      <c r="D92" s="75">
        <v>79.27</v>
      </c>
      <c r="E92" s="75">
        <v>87.58</v>
      </c>
      <c r="F92" s="75">
        <v>73.05</v>
      </c>
      <c r="G92" s="75">
        <v>0</v>
      </c>
      <c r="H92" s="75">
        <v>24.6</v>
      </c>
      <c r="I92" s="75">
        <v>239.89</v>
      </c>
      <c r="J92" s="75">
        <v>0</v>
      </c>
      <c r="K92" s="75">
        <v>0</v>
      </c>
    </row>
    <row r="93" spans="2:11" x14ac:dyDescent="0.2">
      <c r="B93" s="37">
        <v>46387</v>
      </c>
      <c r="C93" s="75">
        <v>234.95</v>
      </c>
      <c r="D93" s="75">
        <v>79.760000000000005</v>
      </c>
      <c r="E93" s="75">
        <v>113.32</v>
      </c>
      <c r="F93" s="75">
        <v>70.36</v>
      </c>
      <c r="G93" s="75">
        <v>0</v>
      </c>
      <c r="H93" s="75">
        <v>28.5</v>
      </c>
      <c r="I93" s="75">
        <v>263.45</v>
      </c>
      <c r="J93" s="75">
        <v>0</v>
      </c>
      <c r="K93" s="75">
        <v>0</v>
      </c>
    </row>
    <row r="94" spans="2:11" x14ac:dyDescent="0.2">
      <c r="B94" s="37">
        <v>46388</v>
      </c>
      <c r="C94" s="75">
        <v>211.07</v>
      </c>
      <c r="D94" s="75">
        <v>79.8</v>
      </c>
      <c r="E94" s="75">
        <v>114.98</v>
      </c>
      <c r="F94" s="75">
        <v>59.73</v>
      </c>
      <c r="G94" s="75">
        <v>0</v>
      </c>
      <c r="H94" s="75">
        <v>43.43</v>
      </c>
      <c r="I94" s="75">
        <v>254.5</v>
      </c>
      <c r="J94" s="75">
        <v>0</v>
      </c>
      <c r="K94" s="75">
        <v>0</v>
      </c>
    </row>
    <row r="95" spans="2:11" x14ac:dyDescent="0.2">
      <c r="B95" s="37">
        <v>46389</v>
      </c>
      <c r="C95" s="75">
        <v>194.56</v>
      </c>
      <c r="D95" s="75">
        <v>77.38</v>
      </c>
      <c r="E95" s="75">
        <v>115.15</v>
      </c>
      <c r="F95" s="75">
        <v>48.11</v>
      </c>
      <c r="G95" s="75">
        <v>0</v>
      </c>
      <c r="H95" s="75">
        <v>46.08</v>
      </c>
      <c r="I95" s="75">
        <v>240.64</v>
      </c>
      <c r="J95" s="75">
        <v>0</v>
      </c>
      <c r="K95" s="75">
        <v>0</v>
      </c>
    </row>
    <row r="96" spans="2:11" x14ac:dyDescent="0.2">
      <c r="B96" s="37">
        <v>46390</v>
      </c>
      <c r="C96" s="75">
        <v>196.52</v>
      </c>
      <c r="D96" s="75">
        <v>72.11</v>
      </c>
      <c r="E96" s="75">
        <v>110.98</v>
      </c>
      <c r="F96" s="75">
        <v>54.96</v>
      </c>
      <c r="G96" s="75">
        <v>0</v>
      </c>
      <c r="H96" s="75">
        <v>41.53</v>
      </c>
      <c r="I96" s="75">
        <v>238.05</v>
      </c>
      <c r="J96" s="75">
        <v>0</v>
      </c>
      <c r="K96" s="75">
        <v>0</v>
      </c>
    </row>
    <row r="97" spans="2:11" x14ac:dyDescent="0.2">
      <c r="B97" s="37">
        <v>46391</v>
      </c>
      <c r="C97" s="75">
        <v>219.36</v>
      </c>
      <c r="D97" s="75">
        <v>70.540000000000006</v>
      </c>
      <c r="E97" s="75">
        <v>113.97</v>
      </c>
      <c r="F97" s="75">
        <v>67.5</v>
      </c>
      <c r="G97" s="75">
        <v>0</v>
      </c>
      <c r="H97" s="75">
        <v>32.65</v>
      </c>
      <c r="I97" s="75">
        <v>252.01000000000002</v>
      </c>
      <c r="J97" s="75">
        <v>0</v>
      </c>
      <c r="K97" s="75">
        <v>0</v>
      </c>
    </row>
    <row r="98" spans="2:11" x14ac:dyDescent="0.2">
      <c r="B98" s="37">
        <v>46392</v>
      </c>
      <c r="C98" s="75">
        <v>215.27</v>
      </c>
      <c r="D98" s="75">
        <v>68.03</v>
      </c>
      <c r="E98" s="75">
        <v>107.96</v>
      </c>
      <c r="F98" s="75">
        <v>69.31</v>
      </c>
      <c r="G98" s="75">
        <v>0</v>
      </c>
      <c r="H98" s="75">
        <v>30.03</v>
      </c>
      <c r="I98" s="75">
        <v>245.3</v>
      </c>
      <c r="J98" s="75">
        <v>0</v>
      </c>
      <c r="K98" s="75">
        <v>0</v>
      </c>
    </row>
    <row r="99" spans="2:11" x14ac:dyDescent="0.2">
      <c r="B99" s="37">
        <v>46393</v>
      </c>
      <c r="C99" s="75">
        <v>228.08</v>
      </c>
      <c r="D99" s="75">
        <v>71.87</v>
      </c>
      <c r="E99" s="75">
        <v>109.44</v>
      </c>
      <c r="F99" s="75">
        <v>72.37</v>
      </c>
      <c r="G99" s="75">
        <v>0</v>
      </c>
      <c r="H99" s="75">
        <v>25.59</v>
      </c>
      <c r="I99" s="75">
        <v>253.67000000000002</v>
      </c>
      <c r="J99" s="75">
        <v>0</v>
      </c>
      <c r="K99" s="75">
        <v>0</v>
      </c>
    </row>
    <row r="100" spans="2:11" x14ac:dyDescent="0.2">
      <c r="B100" s="37">
        <v>46394</v>
      </c>
      <c r="C100" s="75">
        <v>208.17</v>
      </c>
      <c r="D100" s="75">
        <v>72.19</v>
      </c>
      <c r="E100" s="75">
        <v>98.35</v>
      </c>
      <c r="F100" s="75">
        <v>68.63</v>
      </c>
      <c r="G100" s="75">
        <v>0</v>
      </c>
      <c r="H100" s="75">
        <v>31</v>
      </c>
      <c r="I100" s="75">
        <v>239.17</v>
      </c>
      <c r="J100" s="75">
        <v>0</v>
      </c>
      <c r="K100" s="75">
        <v>0</v>
      </c>
    </row>
    <row r="101" spans="2:11" x14ac:dyDescent="0.2">
      <c r="B101" s="37">
        <v>46395</v>
      </c>
      <c r="C101" s="75">
        <v>236.17</v>
      </c>
      <c r="D101" s="75">
        <v>75.790000000000006</v>
      </c>
      <c r="E101" s="75">
        <v>109.37</v>
      </c>
      <c r="F101" s="75">
        <v>73.28</v>
      </c>
      <c r="G101" s="75">
        <v>0</v>
      </c>
      <c r="H101" s="75">
        <v>22.27</v>
      </c>
      <c r="I101" s="75">
        <v>258.44</v>
      </c>
      <c r="J101" s="75">
        <v>0</v>
      </c>
      <c r="K101" s="75">
        <v>0</v>
      </c>
    </row>
    <row r="102" spans="2:11" x14ac:dyDescent="0.2">
      <c r="B102" s="37">
        <v>46396</v>
      </c>
      <c r="C102" s="75">
        <v>230.46</v>
      </c>
      <c r="D102" s="75">
        <v>79.010000000000005</v>
      </c>
      <c r="E102" s="75">
        <v>105.35</v>
      </c>
      <c r="F102" s="75">
        <v>59.2</v>
      </c>
      <c r="G102" s="75">
        <v>0</v>
      </c>
      <c r="H102" s="75">
        <v>13.09</v>
      </c>
      <c r="I102" s="75">
        <v>243.55</v>
      </c>
      <c r="J102" s="75">
        <v>0</v>
      </c>
      <c r="K102" s="75">
        <v>0</v>
      </c>
    </row>
    <row r="103" spans="2:11" x14ac:dyDescent="0.2">
      <c r="B103" s="37">
        <v>46397</v>
      </c>
      <c r="C103" s="75">
        <v>226.29</v>
      </c>
      <c r="D103" s="75">
        <v>79.489999999999995</v>
      </c>
      <c r="E103" s="75">
        <v>98.31</v>
      </c>
      <c r="F103" s="75">
        <v>60.87</v>
      </c>
      <c r="G103" s="75">
        <v>0</v>
      </c>
      <c r="H103" s="75">
        <v>12.38</v>
      </c>
      <c r="I103" s="75">
        <v>238.67</v>
      </c>
      <c r="J103" s="75">
        <v>0</v>
      </c>
      <c r="K103" s="75">
        <v>0</v>
      </c>
    </row>
    <row r="104" spans="2:11" x14ac:dyDescent="0.2">
      <c r="B104" s="37">
        <v>46398</v>
      </c>
      <c r="C104" s="75">
        <v>207.7</v>
      </c>
      <c r="D104" s="75">
        <v>68.67</v>
      </c>
      <c r="E104" s="75">
        <v>99.45</v>
      </c>
      <c r="F104" s="75">
        <v>54.62</v>
      </c>
      <c r="G104" s="75">
        <v>0</v>
      </c>
      <c r="H104" s="75">
        <v>15.04</v>
      </c>
      <c r="I104" s="75">
        <v>222.73999999999998</v>
      </c>
      <c r="J104" s="75">
        <v>0</v>
      </c>
      <c r="K104" s="75">
        <v>0</v>
      </c>
    </row>
    <row r="105" spans="2:11" x14ac:dyDescent="0.2">
      <c r="B105" s="37">
        <v>46399</v>
      </c>
      <c r="C105" s="75">
        <v>212.39</v>
      </c>
      <c r="D105" s="75">
        <v>65.209999999999994</v>
      </c>
      <c r="E105" s="75">
        <v>105.48</v>
      </c>
      <c r="F105" s="75">
        <v>56.11</v>
      </c>
      <c r="G105" s="75">
        <v>0</v>
      </c>
      <c r="H105" s="75">
        <v>14.41</v>
      </c>
      <c r="I105" s="75">
        <v>226.79999999999998</v>
      </c>
      <c r="J105" s="75">
        <v>0</v>
      </c>
      <c r="K105" s="75">
        <v>0</v>
      </c>
    </row>
    <row r="106" spans="2:11" x14ac:dyDescent="0.2">
      <c r="B106" s="37">
        <v>46400</v>
      </c>
      <c r="C106" s="75">
        <v>232.84</v>
      </c>
      <c r="D106" s="75">
        <v>71.97</v>
      </c>
      <c r="E106" s="75">
        <v>110.64</v>
      </c>
      <c r="F106" s="75">
        <v>62.09</v>
      </c>
      <c r="G106" s="75">
        <v>0</v>
      </c>
      <c r="H106" s="75">
        <v>11.86</v>
      </c>
      <c r="I106" s="75">
        <v>244.7</v>
      </c>
      <c r="J106" s="75">
        <v>0</v>
      </c>
      <c r="K106" s="75">
        <v>0</v>
      </c>
    </row>
    <row r="107" spans="2:11" x14ac:dyDescent="0.2">
      <c r="B107" s="37">
        <v>46401</v>
      </c>
      <c r="C107" s="75">
        <v>222.52</v>
      </c>
      <c r="D107" s="75">
        <v>75.87</v>
      </c>
      <c r="E107" s="75">
        <v>115.42</v>
      </c>
      <c r="F107" s="75">
        <v>48.76</v>
      </c>
      <c r="G107" s="75">
        <v>0</v>
      </c>
      <c r="H107" s="75">
        <v>17.53</v>
      </c>
      <c r="I107" s="75">
        <v>240.05</v>
      </c>
      <c r="J107" s="75">
        <v>0</v>
      </c>
      <c r="K107" s="75">
        <v>0</v>
      </c>
    </row>
    <row r="108" spans="2:11" x14ac:dyDescent="0.2">
      <c r="B108" s="37">
        <v>46402</v>
      </c>
      <c r="C108" s="75">
        <v>218.04</v>
      </c>
      <c r="D108" s="75">
        <v>74.02</v>
      </c>
      <c r="E108" s="75">
        <v>114.87</v>
      </c>
      <c r="F108" s="75">
        <v>47.3</v>
      </c>
      <c r="G108" s="75">
        <v>0</v>
      </c>
      <c r="H108" s="75">
        <v>18.149999999999999</v>
      </c>
      <c r="I108" s="75">
        <v>236.19</v>
      </c>
      <c r="J108" s="75">
        <v>0</v>
      </c>
      <c r="K108" s="75">
        <v>0</v>
      </c>
    </row>
    <row r="109" spans="2:11" x14ac:dyDescent="0.2">
      <c r="B109" s="37">
        <v>46403</v>
      </c>
      <c r="C109" s="75">
        <v>199.38</v>
      </c>
      <c r="D109" s="75">
        <v>75.69</v>
      </c>
      <c r="E109" s="75">
        <v>115.1</v>
      </c>
      <c r="F109" s="75">
        <v>31.47</v>
      </c>
      <c r="G109" s="75">
        <v>0</v>
      </c>
      <c r="H109" s="75">
        <v>22.88</v>
      </c>
      <c r="I109" s="75">
        <v>222.26</v>
      </c>
      <c r="J109" s="75">
        <v>0</v>
      </c>
      <c r="K109" s="75">
        <v>0</v>
      </c>
    </row>
    <row r="110" spans="2:11" x14ac:dyDescent="0.2">
      <c r="B110" s="37">
        <v>46404</v>
      </c>
      <c r="C110" s="75">
        <v>229.2</v>
      </c>
      <c r="D110" s="75">
        <v>77.31</v>
      </c>
      <c r="E110" s="75">
        <v>115.37</v>
      </c>
      <c r="F110" s="75">
        <v>52.47</v>
      </c>
      <c r="G110" s="75">
        <v>0</v>
      </c>
      <c r="H110" s="75">
        <v>15.95</v>
      </c>
      <c r="I110" s="75">
        <v>245.14999999999998</v>
      </c>
      <c r="J110" s="75">
        <v>0</v>
      </c>
      <c r="K110" s="75">
        <v>0</v>
      </c>
    </row>
    <row r="111" spans="2:11" x14ac:dyDescent="0.2">
      <c r="B111" s="37">
        <v>46405</v>
      </c>
      <c r="C111" s="75">
        <v>256.83999999999997</v>
      </c>
      <c r="D111" s="75">
        <v>73.25</v>
      </c>
      <c r="E111" s="75">
        <v>114.98</v>
      </c>
      <c r="F111" s="75">
        <v>74.989999999999995</v>
      </c>
      <c r="G111" s="75">
        <v>0</v>
      </c>
      <c r="H111" s="75">
        <v>6.38</v>
      </c>
      <c r="I111" s="75">
        <v>263.21999999999997</v>
      </c>
      <c r="J111" s="75">
        <v>0</v>
      </c>
      <c r="K111" s="75">
        <v>0</v>
      </c>
    </row>
    <row r="112" spans="2:11" x14ac:dyDescent="0.2">
      <c r="B112" s="37">
        <v>46406</v>
      </c>
      <c r="C112" s="75">
        <v>277.17</v>
      </c>
      <c r="D112" s="75">
        <v>76.86</v>
      </c>
      <c r="E112" s="75">
        <v>113.79</v>
      </c>
      <c r="F112" s="75">
        <v>87.56</v>
      </c>
      <c r="G112" s="75">
        <v>0</v>
      </c>
      <c r="H112" s="75">
        <v>1.04</v>
      </c>
      <c r="I112" s="75">
        <v>278.21000000000004</v>
      </c>
      <c r="J112" s="75">
        <v>0</v>
      </c>
      <c r="K112" s="75">
        <v>0</v>
      </c>
    </row>
    <row r="113" spans="2:11" x14ac:dyDescent="0.2">
      <c r="B113" s="37">
        <v>46407</v>
      </c>
      <c r="C113" s="75">
        <v>332.66</v>
      </c>
      <c r="D113" s="75">
        <v>72.319999999999993</v>
      </c>
      <c r="E113" s="75">
        <v>94.37</v>
      </c>
      <c r="F113" s="75">
        <v>113.03</v>
      </c>
      <c r="G113" s="75">
        <v>52.94</v>
      </c>
      <c r="H113" s="75">
        <v>0</v>
      </c>
      <c r="I113" s="75">
        <v>332.66</v>
      </c>
      <c r="J113" s="75">
        <v>0</v>
      </c>
      <c r="K113" s="75">
        <v>0</v>
      </c>
    </row>
    <row r="114" spans="2:11" x14ac:dyDescent="0.2">
      <c r="B114" s="37">
        <v>46408</v>
      </c>
      <c r="C114" s="83">
        <v>337.11</v>
      </c>
      <c r="D114" s="83">
        <v>71.930000000000007</v>
      </c>
      <c r="E114" s="83">
        <v>91.96</v>
      </c>
      <c r="F114" s="83">
        <v>119.68</v>
      </c>
      <c r="G114" s="83">
        <v>53.54</v>
      </c>
      <c r="H114" s="83">
        <v>0</v>
      </c>
      <c r="I114" s="83">
        <v>337.11</v>
      </c>
      <c r="J114" s="83">
        <v>0</v>
      </c>
      <c r="K114" s="83">
        <v>0</v>
      </c>
    </row>
    <row r="115" spans="2:11" x14ac:dyDescent="0.2">
      <c r="B115" s="37">
        <v>46409</v>
      </c>
      <c r="C115" s="75">
        <v>318.87</v>
      </c>
      <c r="D115" s="75">
        <v>71.41</v>
      </c>
      <c r="E115" s="75">
        <v>102.45</v>
      </c>
      <c r="F115" s="75">
        <v>97.45</v>
      </c>
      <c r="G115" s="75">
        <v>47.56</v>
      </c>
      <c r="H115" s="75">
        <v>0</v>
      </c>
      <c r="I115" s="75">
        <v>318.87</v>
      </c>
      <c r="J115" s="75">
        <v>0</v>
      </c>
      <c r="K115" s="75">
        <v>0</v>
      </c>
    </row>
    <row r="116" spans="2:11" x14ac:dyDescent="0.2">
      <c r="B116" s="37">
        <v>46410</v>
      </c>
      <c r="C116" s="75">
        <v>299.75</v>
      </c>
      <c r="D116" s="75">
        <v>70.98</v>
      </c>
      <c r="E116" s="75">
        <v>90</v>
      </c>
      <c r="F116" s="75">
        <v>92.4</v>
      </c>
      <c r="G116" s="75">
        <v>46.36</v>
      </c>
      <c r="H116" s="75">
        <v>0</v>
      </c>
      <c r="I116" s="75">
        <v>299.75</v>
      </c>
      <c r="J116" s="75">
        <v>0</v>
      </c>
      <c r="K116" s="75">
        <v>0</v>
      </c>
    </row>
    <row r="117" spans="2:11" x14ac:dyDescent="0.2">
      <c r="B117" s="37">
        <v>46411</v>
      </c>
      <c r="C117" s="75">
        <v>279.95999999999998</v>
      </c>
      <c r="D117" s="75">
        <v>74.08</v>
      </c>
      <c r="E117" s="75">
        <v>85.37</v>
      </c>
      <c r="F117" s="75">
        <v>90</v>
      </c>
      <c r="G117" s="75">
        <v>30.51</v>
      </c>
      <c r="H117" s="75">
        <v>0</v>
      </c>
      <c r="I117" s="75">
        <v>279.95999999999998</v>
      </c>
      <c r="J117" s="75">
        <v>0</v>
      </c>
      <c r="K117" s="75">
        <v>0</v>
      </c>
    </row>
    <row r="118" spans="2:11" x14ac:dyDescent="0.2">
      <c r="B118" s="37">
        <v>46412</v>
      </c>
      <c r="C118" s="75">
        <v>249.86</v>
      </c>
      <c r="D118" s="75">
        <v>71.209999999999994</v>
      </c>
      <c r="E118" s="75">
        <v>89.77</v>
      </c>
      <c r="F118" s="75">
        <v>89.54</v>
      </c>
      <c r="G118" s="75">
        <v>0</v>
      </c>
      <c r="H118" s="75">
        <v>0.67</v>
      </c>
      <c r="I118" s="75">
        <v>250.53</v>
      </c>
      <c r="J118" s="75">
        <v>0</v>
      </c>
      <c r="K118" s="75">
        <v>0</v>
      </c>
    </row>
    <row r="119" spans="2:11" x14ac:dyDescent="0.2">
      <c r="B119" s="37">
        <v>46413</v>
      </c>
      <c r="C119" s="75">
        <v>233.53</v>
      </c>
      <c r="D119" s="75">
        <v>71.52</v>
      </c>
      <c r="E119" s="75">
        <v>87.48</v>
      </c>
      <c r="F119" s="75">
        <v>83.69</v>
      </c>
      <c r="G119" s="75">
        <v>0</v>
      </c>
      <c r="H119" s="75">
        <v>9.15</v>
      </c>
      <c r="I119" s="75">
        <v>242.68</v>
      </c>
      <c r="J119" s="75">
        <v>0</v>
      </c>
      <c r="K119" s="75">
        <v>0</v>
      </c>
    </row>
    <row r="120" spans="2:11" x14ac:dyDescent="0.2">
      <c r="B120" s="37">
        <v>46414</v>
      </c>
      <c r="C120" s="75">
        <v>261.54000000000002</v>
      </c>
      <c r="D120" s="75">
        <v>72.33</v>
      </c>
      <c r="E120" s="75">
        <v>84.72</v>
      </c>
      <c r="F120" s="75">
        <v>90</v>
      </c>
      <c r="G120" s="75">
        <v>14.49</v>
      </c>
      <c r="H120" s="75">
        <v>0</v>
      </c>
      <c r="I120" s="75">
        <v>261.54000000000002</v>
      </c>
      <c r="J120" s="75">
        <v>0</v>
      </c>
      <c r="K120" s="75">
        <v>0</v>
      </c>
    </row>
    <row r="121" spans="2:11" x14ac:dyDescent="0.2">
      <c r="B121" s="37">
        <v>46415</v>
      </c>
      <c r="C121" s="75">
        <v>271.37</v>
      </c>
      <c r="D121" s="75">
        <v>73.489999999999995</v>
      </c>
      <c r="E121" s="75">
        <v>76.22</v>
      </c>
      <c r="F121" s="75">
        <v>90</v>
      </c>
      <c r="G121" s="75">
        <v>31.65</v>
      </c>
      <c r="H121" s="75">
        <v>0</v>
      </c>
      <c r="I121" s="75">
        <v>271.37</v>
      </c>
      <c r="J121" s="75">
        <v>0</v>
      </c>
      <c r="K121" s="75">
        <v>0</v>
      </c>
    </row>
    <row r="122" spans="2:11" x14ac:dyDescent="0.2">
      <c r="B122" s="37">
        <v>46416</v>
      </c>
      <c r="C122" s="75">
        <v>244.32</v>
      </c>
      <c r="D122" s="75">
        <v>74.69</v>
      </c>
      <c r="E122" s="75">
        <v>85.33</v>
      </c>
      <c r="F122" s="75">
        <v>87.68</v>
      </c>
      <c r="G122" s="75">
        <v>0</v>
      </c>
      <c r="H122" s="75">
        <v>3.37</v>
      </c>
      <c r="I122" s="75">
        <v>247.69</v>
      </c>
      <c r="J122" s="75">
        <v>0</v>
      </c>
      <c r="K122" s="75">
        <v>0</v>
      </c>
    </row>
    <row r="123" spans="2:11" x14ac:dyDescent="0.2">
      <c r="B123" s="37">
        <v>46417</v>
      </c>
      <c r="C123" s="75">
        <v>205.78</v>
      </c>
      <c r="D123" s="75">
        <v>70.98</v>
      </c>
      <c r="E123" s="75">
        <v>86.13</v>
      </c>
      <c r="F123" s="75">
        <v>73.13</v>
      </c>
      <c r="G123" s="75">
        <v>0</v>
      </c>
      <c r="H123" s="75">
        <v>24.47</v>
      </c>
      <c r="I123" s="75">
        <v>230.25</v>
      </c>
      <c r="J123" s="75">
        <v>0</v>
      </c>
      <c r="K123" s="75">
        <v>0</v>
      </c>
    </row>
    <row r="124" spans="2:11" x14ac:dyDescent="0.2">
      <c r="B124" s="37">
        <v>46418</v>
      </c>
      <c r="C124" s="75">
        <v>185.55</v>
      </c>
      <c r="D124" s="75">
        <v>71.5</v>
      </c>
      <c r="E124" s="75">
        <v>88.4</v>
      </c>
      <c r="F124" s="75">
        <v>63.75</v>
      </c>
      <c r="G124" s="75">
        <v>0</v>
      </c>
      <c r="H124" s="75">
        <v>38.090000000000003</v>
      </c>
      <c r="I124" s="75">
        <v>223.64000000000001</v>
      </c>
      <c r="J124" s="75">
        <v>0</v>
      </c>
      <c r="K124" s="75">
        <v>0</v>
      </c>
    </row>
    <row r="125" spans="2:11" x14ac:dyDescent="0.2">
      <c r="B125" s="37">
        <v>46419</v>
      </c>
      <c r="C125" s="75">
        <v>202.64</v>
      </c>
      <c r="D125" s="75">
        <v>77.17</v>
      </c>
      <c r="E125" s="75">
        <v>84.5</v>
      </c>
      <c r="F125" s="75">
        <v>70</v>
      </c>
      <c r="G125" s="75">
        <v>0</v>
      </c>
      <c r="H125" s="75">
        <v>29.03</v>
      </c>
      <c r="I125" s="75">
        <v>231.67</v>
      </c>
      <c r="J125" s="75">
        <v>0</v>
      </c>
      <c r="K125" s="75">
        <v>0</v>
      </c>
    </row>
    <row r="126" spans="2:11" x14ac:dyDescent="0.2">
      <c r="B126" s="37">
        <v>46420</v>
      </c>
      <c r="C126" s="75">
        <v>198.17</v>
      </c>
      <c r="D126" s="75">
        <v>78.73</v>
      </c>
      <c r="E126" s="75">
        <v>89.17</v>
      </c>
      <c r="F126" s="75">
        <v>65.63</v>
      </c>
      <c r="G126" s="75">
        <v>0</v>
      </c>
      <c r="H126" s="75">
        <v>35.36</v>
      </c>
      <c r="I126" s="75">
        <v>233.52999999999997</v>
      </c>
      <c r="J126" s="75">
        <v>0</v>
      </c>
      <c r="K126" s="75">
        <v>0</v>
      </c>
    </row>
    <row r="127" spans="2:11" x14ac:dyDescent="0.2">
      <c r="B127" s="37">
        <v>46421</v>
      </c>
      <c r="C127" s="75">
        <v>221.38</v>
      </c>
      <c r="D127" s="75">
        <v>76.52</v>
      </c>
      <c r="E127" s="75">
        <v>85.26</v>
      </c>
      <c r="F127" s="75">
        <v>77.599999999999994</v>
      </c>
      <c r="G127" s="75">
        <v>0</v>
      </c>
      <c r="H127" s="75">
        <v>18</v>
      </c>
      <c r="I127" s="75">
        <v>239.38</v>
      </c>
      <c r="J127" s="75">
        <v>0</v>
      </c>
      <c r="K127" s="75">
        <v>0</v>
      </c>
    </row>
    <row r="128" spans="2:11" x14ac:dyDescent="0.2">
      <c r="B128" s="37">
        <v>46422</v>
      </c>
      <c r="C128" s="75">
        <v>242.67</v>
      </c>
      <c r="D128" s="75">
        <v>77.61</v>
      </c>
      <c r="E128" s="75">
        <v>82.33</v>
      </c>
      <c r="F128" s="75">
        <v>87.04</v>
      </c>
      <c r="G128" s="75">
        <v>0</v>
      </c>
      <c r="H128" s="75">
        <v>4.3</v>
      </c>
      <c r="I128" s="75">
        <v>246.97</v>
      </c>
      <c r="J128" s="75">
        <v>0</v>
      </c>
      <c r="K128" s="75">
        <v>0</v>
      </c>
    </row>
    <row r="129" spans="2:11" x14ac:dyDescent="0.2">
      <c r="B129" s="37">
        <v>46423</v>
      </c>
      <c r="C129" s="75">
        <v>282.38</v>
      </c>
      <c r="D129" s="75">
        <v>80.31</v>
      </c>
      <c r="E129" s="75">
        <v>86.73</v>
      </c>
      <c r="F129" s="75">
        <v>90</v>
      </c>
      <c r="G129" s="75">
        <v>25.33</v>
      </c>
      <c r="H129" s="75">
        <v>0</v>
      </c>
      <c r="I129" s="75">
        <v>282.38</v>
      </c>
      <c r="J129" s="75">
        <v>0</v>
      </c>
      <c r="K129" s="75">
        <v>0</v>
      </c>
    </row>
    <row r="130" spans="2:11" x14ac:dyDescent="0.2">
      <c r="B130" s="37">
        <v>46424</v>
      </c>
      <c r="C130" s="75">
        <v>277.38</v>
      </c>
      <c r="D130" s="75">
        <v>77.61</v>
      </c>
      <c r="E130" s="75">
        <v>78.67</v>
      </c>
      <c r="F130" s="75">
        <v>90</v>
      </c>
      <c r="G130" s="75">
        <v>31.1</v>
      </c>
      <c r="H130" s="75">
        <v>0</v>
      </c>
      <c r="I130" s="75">
        <v>277.38</v>
      </c>
      <c r="J130" s="75">
        <v>0</v>
      </c>
      <c r="K130" s="75">
        <v>0</v>
      </c>
    </row>
    <row r="131" spans="2:11" x14ac:dyDescent="0.2">
      <c r="B131" s="37">
        <v>46425</v>
      </c>
      <c r="C131" s="75">
        <v>231.75</v>
      </c>
      <c r="D131" s="75">
        <v>79.53</v>
      </c>
      <c r="E131" s="75">
        <v>80.680000000000007</v>
      </c>
      <c r="F131" s="75">
        <v>82.47</v>
      </c>
      <c r="G131" s="75">
        <v>0</v>
      </c>
      <c r="H131" s="75">
        <v>10.93</v>
      </c>
      <c r="I131" s="75">
        <v>242.68</v>
      </c>
      <c r="J131" s="75">
        <v>0</v>
      </c>
      <c r="K131" s="75">
        <v>0</v>
      </c>
    </row>
    <row r="132" spans="2:11" x14ac:dyDescent="0.2">
      <c r="B132" s="37">
        <v>46426</v>
      </c>
      <c r="C132" s="75">
        <v>223.92</v>
      </c>
      <c r="D132" s="75">
        <v>79.23</v>
      </c>
      <c r="E132" s="75">
        <v>79.12</v>
      </c>
      <c r="F132" s="75">
        <v>80.03</v>
      </c>
      <c r="G132" s="75">
        <v>0</v>
      </c>
      <c r="H132" s="75">
        <v>14.46</v>
      </c>
      <c r="I132" s="75">
        <v>238.38</v>
      </c>
      <c r="J132" s="75">
        <v>0</v>
      </c>
      <c r="K132" s="75">
        <v>0</v>
      </c>
    </row>
    <row r="133" spans="2:11" x14ac:dyDescent="0.2">
      <c r="B133" s="37">
        <v>46427</v>
      </c>
      <c r="C133" s="75">
        <v>218.55</v>
      </c>
      <c r="D133" s="75">
        <v>78.400000000000006</v>
      </c>
      <c r="E133" s="75">
        <v>79.53</v>
      </c>
      <c r="F133" s="75">
        <v>78.010000000000005</v>
      </c>
      <c r="G133" s="75">
        <v>0</v>
      </c>
      <c r="H133" s="75">
        <v>17.399999999999999</v>
      </c>
      <c r="I133" s="75">
        <v>235.95000000000002</v>
      </c>
      <c r="J133" s="75">
        <v>0</v>
      </c>
      <c r="K133" s="75">
        <v>0</v>
      </c>
    </row>
    <row r="134" spans="2:11" x14ac:dyDescent="0.2">
      <c r="B134" s="37">
        <v>46428</v>
      </c>
      <c r="C134" s="75">
        <v>248.32</v>
      </c>
      <c r="D134" s="75">
        <v>79.39</v>
      </c>
      <c r="E134" s="75">
        <v>77.91</v>
      </c>
      <c r="F134" s="75">
        <v>90</v>
      </c>
      <c r="G134" s="75">
        <v>1.01</v>
      </c>
      <c r="H134" s="75">
        <v>0</v>
      </c>
      <c r="I134" s="75">
        <v>248.32</v>
      </c>
      <c r="J134" s="75">
        <v>0</v>
      </c>
      <c r="K134" s="75">
        <v>0</v>
      </c>
    </row>
    <row r="135" spans="2:11" x14ac:dyDescent="0.2">
      <c r="B135" s="37">
        <v>46429</v>
      </c>
      <c r="C135" s="75">
        <v>260.10000000000002</v>
      </c>
      <c r="D135" s="75">
        <v>78.86</v>
      </c>
      <c r="E135" s="75">
        <v>74.45</v>
      </c>
      <c r="F135" s="75">
        <v>90</v>
      </c>
      <c r="G135" s="75">
        <v>16.79</v>
      </c>
      <c r="H135" s="75">
        <v>0</v>
      </c>
      <c r="I135" s="75">
        <v>260.10000000000002</v>
      </c>
      <c r="J135" s="75">
        <v>0</v>
      </c>
      <c r="K135" s="75">
        <v>0</v>
      </c>
    </row>
    <row r="136" spans="2:11" x14ac:dyDescent="0.2">
      <c r="B136" s="37">
        <v>46430</v>
      </c>
      <c r="C136" s="75">
        <v>262.89999999999998</v>
      </c>
      <c r="D136" s="75">
        <v>81.16</v>
      </c>
      <c r="E136" s="75">
        <v>73.06</v>
      </c>
      <c r="F136" s="75">
        <v>90</v>
      </c>
      <c r="G136" s="75">
        <v>18.68</v>
      </c>
      <c r="H136" s="75">
        <v>0</v>
      </c>
      <c r="I136" s="75">
        <v>262.89999999999998</v>
      </c>
      <c r="J136" s="75">
        <v>0</v>
      </c>
      <c r="K136" s="75">
        <v>0</v>
      </c>
    </row>
    <row r="137" spans="2:11" x14ac:dyDescent="0.2">
      <c r="B137" s="37">
        <v>46431</v>
      </c>
      <c r="C137" s="75">
        <v>265.37</v>
      </c>
      <c r="D137" s="75">
        <v>81.349999999999994</v>
      </c>
      <c r="E137" s="75">
        <v>73.34</v>
      </c>
      <c r="F137" s="75">
        <v>90</v>
      </c>
      <c r="G137" s="75">
        <v>20.68</v>
      </c>
      <c r="H137" s="75">
        <v>0</v>
      </c>
      <c r="I137" s="75">
        <v>265.37</v>
      </c>
      <c r="J137" s="75">
        <v>0</v>
      </c>
      <c r="K137" s="75">
        <v>0</v>
      </c>
    </row>
    <row r="138" spans="2:11" x14ac:dyDescent="0.2">
      <c r="B138" s="37">
        <v>46432</v>
      </c>
      <c r="C138" s="75">
        <v>223.42</v>
      </c>
      <c r="D138" s="75">
        <v>81.39</v>
      </c>
      <c r="E138" s="75">
        <v>73.58</v>
      </c>
      <c r="F138" s="75">
        <v>81.209999999999994</v>
      </c>
      <c r="G138" s="75">
        <v>0</v>
      </c>
      <c r="H138" s="75">
        <v>12.76</v>
      </c>
      <c r="I138" s="75">
        <v>236.17999999999998</v>
      </c>
      <c r="J138" s="75">
        <v>0</v>
      </c>
      <c r="K138" s="75">
        <v>0</v>
      </c>
    </row>
    <row r="139" spans="2:11" x14ac:dyDescent="0.2">
      <c r="B139" s="37">
        <v>46433</v>
      </c>
      <c r="C139" s="75">
        <v>201.9</v>
      </c>
      <c r="D139" s="75">
        <v>80.67</v>
      </c>
      <c r="E139" s="75">
        <v>73.97</v>
      </c>
      <c r="F139" s="75">
        <v>72.56</v>
      </c>
      <c r="G139" s="75">
        <v>0</v>
      </c>
      <c r="H139" s="75">
        <v>25.3</v>
      </c>
      <c r="I139" s="75">
        <v>227.20000000000002</v>
      </c>
      <c r="J139" s="75">
        <v>0</v>
      </c>
      <c r="K139" s="75">
        <v>0</v>
      </c>
    </row>
    <row r="140" spans="2:11" x14ac:dyDescent="0.2">
      <c r="B140" s="37">
        <v>46434</v>
      </c>
      <c r="C140" s="75">
        <v>216.37</v>
      </c>
      <c r="D140" s="75">
        <v>75.290000000000006</v>
      </c>
      <c r="E140" s="75">
        <v>69.09</v>
      </c>
      <c r="F140" s="75">
        <v>82.65</v>
      </c>
      <c r="G140" s="75">
        <v>0</v>
      </c>
      <c r="H140" s="75">
        <v>10.66</v>
      </c>
      <c r="I140" s="75">
        <v>227.03</v>
      </c>
      <c r="J140" s="75">
        <v>0</v>
      </c>
      <c r="K140" s="75">
        <v>0</v>
      </c>
    </row>
    <row r="141" spans="2:11" x14ac:dyDescent="0.2">
      <c r="B141" s="37">
        <v>46435</v>
      </c>
      <c r="C141" s="75">
        <v>224.35</v>
      </c>
      <c r="D141" s="75">
        <v>72.540000000000006</v>
      </c>
      <c r="E141" s="75">
        <v>71.930000000000007</v>
      </c>
      <c r="F141" s="75">
        <v>85.87</v>
      </c>
      <c r="G141" s="75">
        <v>0</v>
      </c>
      <c r="H141" s="75">
        <v>5.99</v>
      </c>
      <c r="I141" s="75">
        <v>230.34</v>
      </c>
      <c r="J141" s="75">
        <v>0</v>
      </c>
      <c r="K141" s="75">
        <v>0</v>
      </c>
    </row>
    <row r="142" spans="2:11" x14ac:dyDescent="0.2">
      <c r="B142" s="37">
        <v>46436</v>
      </c>
      <c r="C142" s="75">
        <v>238.36</v>
      </c>
      <c r="D142" s="75">
        <v>72.59</v>
      </c>
      <c r="E142" s="75">
        <v>70.400000000000006</v>
      </c>
      <c r="F142" s="75">
        <v>90</v>
      </c>
      <c r="G142" s="75">
        <v>5.37</v>
      </c>
      <c r="H142" s="75">
        <v>0</v>
      </c>
      <c r="I142" s="75">
        <v>238.36</v>
      </c>
      <c r="J142" s="75">
        <v>0</v>
      </c>
      <c r="K142" s="75">
        <v>0</v>
      </c>
    </row>
    <row r="143" spans="2:11" x14ac:dyDescent="0.2">
      <c r="B143" s="37">
        <v>46437</v>
      </c>
      <c r="C143" s="75">
        <v>238.37</v>
      </c>
      <c r="D143" s="75">
        <v>76.290000000000006</v>
      </c>
      <c r="E143" s="75">
        <v>70.099999999999994</v>
      </c>
      <c r="F143" s="75">
        <v>90</v>
      </c>
      <c r="G143" s="75">
        <v>1.98</v>
      </c>
      <c r="H143" s="75">
        <v>0</v>
      </c>
      <c r="I143" s="75">
        <v>238.37</v>
      </c>
      <c r="J143" s="75">
        <v>0</v>
      </c>
      <c r="K143" s="75">
        <v>0</v>
      </c>
    </row>
    <row r="144" spans="2:11" x14ac:dyDescent="0.2">
      <c r="B144" s="37">
        <v>46438</v>
      </c>
      <c r="C144" s="75">
        <v>224.23</v>
      </c>
      <c r="D144" s="75">
        <v>75.64</v>
      </c>
      <c r="E144" s="75">
        <v>63.89</v>
      </c>
      <c r="F144" s="75">
        <v>87.84</v>
      </c>
      <c r="G144" s="75">
        <v>0</v>
      </c>
      <c r="H144" s="75">
        <v>3.14</v>
      </c>
      <c r="I144" s="75">
        <v>227.36999999999998</v>
      </c>
      <c r="J144" s="75">
        <v>0</v>
      </c>
      <c r="K144" s="75">
        <v>0</v>
      </c>
    </row>
    <row r="145" spans="2:11" x14ac:dyDescent="0.2">
      <c r="B145" s="37">
        <v>46439</v>
      </c>
      <c r="C145" s="75">
        <v>206.31</v>
      </c>
      <c r="D145" s="75">
        <v>77.989999999999995</v>
      </c>
      <c r="E145" s="75">
        <v>69.86</v>
      </c>
      <c r="F145" s="75">
        <v>77.13</v>
      </c>
      <c r="G145" s="75">
        <v>0</v>
      </c>
      <c r="H145" s="75">
        <v>18.670000000000002</v>
      </c>
      <c r="I145" s="75">
        <v>224.98000000000002</v>
      </c>
      <c r="J145" s="75">
        <v>0</v>
      </c>
      <c r="K145" s="75">
        <v>0</v>
      </c>
    </row>
    <row r="146" spans="2:11" x14ac:dyDescent="0.2">
      <c r="B146" s="37">
        <v>46440</v>
      </c>
      <c r="C146" s="75">
        <v>203.89</v>
      </c>
      <c r="D146" s="75">
        <v>78.239999999999995</v>
      </c>
      <c r="E146" s="75">
        <v>67.47</v>
      </c>
      <c r="F146" s="75">
        <v>77.02</v>
      </c>
      <c r="G146" s="75">
        <v>0</v>
      </c>
      <c r="H146" s="75">
        <v>18.84</v>
      </c>
      <c r="I146" s="75">
        <v>222.73</v>
      </c>
      <c r="J146" s="75">
        <v>0</v>
      </c>
      <c r="K146" s="75">
        <v>0</v>
      </c>
    </row>
    <row r="147" spans="2:11" x14ac:dyDescent="0.2">
      <c r="B147" s="37">
        <v>46441</v>
      </c>
      <c r="C147" s="75">
        <v>213.99</v>
      </c>
      <c r="D147" s="75">
        <v>76.099999999999994</v>
      </c>
      <c r="E147" s="75">
        <v>70.349999999999994</v>
      </c>
      <c r="F147" s="75">
        <v>80.84</v>
      </c>
      <c r="G147" s="75">
        <v>0</v>
      </c>
      <c r="H147" s="75">
        <v>13.29</v>
      </c>
      <c r="I147" s="75">
        <v>227.28</v>
      </c>
      <c r="J147" s="75">
        <v>0</v>
      </c>
      <c r="K147" s="75">
        <v>0</v>
      </c>
    </row>
    <row r="148" spans="2:11" x14ac:dyDescent="0.2">
      <c r="B148" s="37">
        <v>46442</v>
      </c>
      <c r="C148" s="75">
        <v>225.87</v>
      </c>
      <c r="D148" s="75">
        <v>76.650000000000006</v>
      </c>
      <c r="E148" s="75">
        <v>68.569999999999993</v>
      </c>
      <c r="F148" s="75">
        <v>86.19</v>
      </c>
      <c r="G148" s="75">
        <v>0</v>
      </c>
      <c r="H148" s="75">
        <v>5.53</v>
      </c>
      <c r="I148" s="75">
        <v>231.4</v>
      </c>
      <c r="J148" s="75">
        <v>0</v>
      </c>
      <c r="K148" s="75">
        <v>0</v>
      </c>
    </row>
    <row r="149" spans="2:11" x14ac:dyDescent="0.2">
      <c r="B149" s="37">
        <v>46443</v>
      </c>
      <c r="C149" s="75">
        <v>256.57</v>
      </c>
      <c r="D149" s="75">
        <v>78.56</v>
      </c>
      <c r="E149" s="75">
        <v>71</v>
      </c>
      <c r="F149" s="75">
        <v>90</v>
      </c>
      <c r="G149" s="75">
        <v>17.010000000000002</v>
      </c>
      <c r="H149" s="75">
        <v>0</v>
      </c>
      <c r="I149" s="75">
        <v>256.57</v>
      </c>
      <c r="J149" s="75">
        <v>0</v>
      </c>
      <c r="K149" s="75">
        <v>0</v>
      </c>
    </row>
    <row r="150" spans="2:11" x14ac:dyDescent="0.2">
      <c r="B150" s="37">
        <v>46444</v>
      </c>
      <c r="C150" s="75">
        <v>266.73</v>
      </c>
      <c r="D150" s="75">
        <v>82.46</v>
      </c>
      <c r="E150" s="75">
        <v>61.82</v>
      </c>
      <c r="F150" s="75">
        <v>90</v>
      </c>
      <c r="G150" s="75">
        <v>32.450000000000003</v>
      </c>
      <c r="H150" s="75">
        <v>0</v>
      </c>
      <c r="I150" s="75">
        <v>266.73</v>
      </c>
      <c r="J150" s="75">
        <v>0</v>
      </c>
      <c r="K150" s="75">
        <v>0</v>
      </c>
    </row>
    <row r="151" spans="2:11" x14ac:dyDescent="0.2">
      <c r="B151" s="37">
        <v>46445</v>
      </c>
      <c r="C151" s="75">
        <v>273.92</v>
      </c>
      <c r="D151" s="75">
        <v>81.87</v>
      </c>
      <c r="E151" s="75">
        <v>61.62</v>
      </c>
      <c r="F151" s="75">
        <v>90</v>
      </c>
      <c r="G151" s="75">
        <v>40.43</v>
      </c>
      <c r="H151" s="75">
        <v>0</v>
      </c>
      <c r="I151" s="75">
        <v>273.92</v>
      </c>
      <c r="J151" s="75">
        <v>0</v>
      </c>
      <c r="K151" s="75">
        <v>0</v>
      </c>
    </row>
    <row r="152" spans="2:11" x14ac:dyDescent="0.2">
      <c r="B152" s="37">
        <v>46446</v>
      </c>
      <c r="C152" s="75">
        <v>244.99</v>
      </c>
      <c r="D152" s="75">
        <v>83.04</v>
      </c>
      <c r="E152" s="75">
        <v>51.03</v>
      </c>
      <c r="F152" s="75">
        <v>90</v>
      </c>
      <c r="G152" s="75">
        <v>20.92</v>
      </c>
      <c r="H152" s="75">
        <v>0</v>
      </c>
      <c r="I152" s="75">
        <v>244.99</v>
      </c>
      <c r="J152" s="75">
        <v>0</v>
      </c>
      <c r="K152" s="75">
        <v>0</v>
      </c>
    </row>
    <row r="153" spans="2:11" x14ac:dyDescent="0.2">
      <c r="B153" s="37">
        <v>46447</v>
      </c>
      <c r="C153" s="75">
        <v>228.56</v>
      </c>
      <c r="D153" s="75">
        <v>82.35</v>
      </c>
      <c r="E153" s="75">
        <v>66.930000000000007</v>
      </c>
      <c r="F153" s="75">
        <v>50</v>
      </c>
      <c r="G153" s="75">
        <v>44.28</v>
      </c>
      <c r="H153" s="75">
        <v>0</v>
      </c>
      <c r="I153" s="75">
        <v>243.56</v>
      </c>
      <c r="J153" s="75">
        <v>0</v>
      </c>
      <c r="K153" s="75">
        <v>-15</v>
      </c>
    </row>
    <row r="154" spans="2:11" x14ac:dyDescent="0.2">
      <c r="B154" s="37">
        <v>46448</v>
      </c>
      <c r="C154" s="75">
        <v>233.48</v>
      </c>
      <c r="D154" s="75">
        <v>80.22</v>
      </c>
      <c r="E154" s="75">
        <v>73.040000000000006</v>
      </c>
      <c r="F154" s="75">
        <v>50</v>
      </c>
      <c r="G154" s="75">
        <v>45.23</v>
      </c>
      <c r="H154" s="75">
        <v>0</v>
      </c>
      <c r="I154" s="75">
        <v>248.48</v>
      </c>
      <c r="J154" s="75">
        <v>0</v>
      </c>
      <c r="K154" s="75">
        <v>-15</v>
      </c>
    </row>
    <row r="155" spans="2:11" x14ac:dyDescent="0.2">
      <c r="B155" s="37">
        <v>46449</v>
      </c>
      <c r="C155" s="75">
        <v>267.64</v>
      </c>
      <c r="D155" s="75">
        <v>79.53</v>
      </c>
      <c r="E155" s="75">
        <v>90</v>
      </c>
      <c r="F155" s="75">
        <v>61.31</v>
      </c>
      <c r="G155" s="75">
        <v>51.79</v>
      </c>
      <c r="H155" s="75">
        <v>0</v>
      </c>
      <c r="I155" s="75">
        <v>282.64</v>
      </c>
      <c r="J155" s="75">
        <v>0</v>
      </c>
      <c r="K155" s="75">
        <v>-15</v>
      </c>
    </row>
    <row r="156" spans="2:11" x14ac:dyDescent="0.2">
      <c r="B156" s="37">
        <v>46450</v>
      </c>
      <c r="C156" s="75">
        <v>287.27999999999997</v>
      </c>
      <c r="D156" s="75">
        <v>77.680000000000007</v>
      </c>
      <c r="E156" s="75">
        <v>92.06</v>
      </c>
      <c r="F156" s="75">
        <v>76.430000000000007</v>
      </c>
      <c r="G156" s="75">
        <v>56.11</v>
      </c>
      <c r="H156" s="75">
        <v>0</v>
      </c>
      <c r="I156" s="75">
        <v>302.27999999999997</v>
      </c>
      <c r="J156" s="75">
        <v>0</v>
      </c>
      <c r="K156" s="75">
        <v>-15</v>
      </c>
    </row>
    <row r="157" spans="2:11" x14ac:dyDescent="0.2">
      <c r="B157" s="37">
        <v>46451</v>
      </c>
      <c r="C157" s="83">
        <v>326.26</v>
      </c>
      <c r="D157" s="83">
        <v>80.89</v>
      </c>
      <c r="E157" s="83">
        <v>90</v>
      </c>
      <c r="F157" s="83">
        <v>107.37</v>
      </c>
      <c r="G157" s="83">
        <v>63</v>
      </c>
      <c r="H157" s="83">
        <v>0</v>
      </c>
      <c r="I157" s="83">
        <v>341.26</v>
      </c>
      <c r="J157" s="83">
        <v>0</v>
      </c>
      <c r="K157" s="83">
        <v>-15</v>
      </c>
    </row>
    <row r="158" spans="2:11" x14ac:dyDescent="0.2">
      <c r="B158" s="37">
        <v>46452</v>
      </c>
      <c r="C158" s="75">
        <v>287.60000000000002</v>
      </c>
      <c r="D158" s="75">
        <v>82.94</v>
      </c>
      <c r="E158" s="75">
        <v>90</v>
      </c>
      <c r="F158" s="75">
        <v>73.81</v>
      </c>
      <c r="G158" s="75">
        <v>55.84</v>
      </c>
      <c r="H158" s="75">
        <v>0</v>
      </c>
      <c r="I158" s="75">
        <v>302.60000000000002</v>
      </c>
      <c r="J158" s="75">
        <v>0</v>
      </c>
      <c r="K158" s="75">
        <v>-15</v>
      </c>
    </row>
    <row r="159" spans="2:11" x14ac:dyDescent="0.2">
      <c r="B159" s="37">
        <v>46453</v>
      </c>
      <c r="C159" s="75">
        <v>244.22</v>
      </c>
      <c r="D159" s="75">
        <v>83.24</v>
      </c>
      <c r="E159" s="75">
        <v>95.83</v>
      </c>
      <c r="F159" s="75">
        <v>50</v>
      </c>
      <c r="G159" s="75">
        <v>30.15</v>
      </c>
      <c r="H159" s="75">
        <v>0</v>
      </c>
      <c r="I159" s="75">
        <v>259.22000000000003</v>
      </c>
      <c r="J159" s="75">
        <v>0</v>
      </c>
      <c r="K159" s="75">
        <v>-15</v>
      </c>
    </row>
    <row r="160" spans="2:11" x14ac:dyDescent="0.2">
      <c r="B160" s="37">
        <v>46454</v>
      </c>
      <c r="C160" s="75">
        <v>204.62</v>
      </c>
      <c r="D160" s="75">
        <v>81.61</v>
      </c>
      <c r="E160" s="75">
        <v>94.2</v>
      </c>
      <c r="F160" s="75">
        <v>47.47</v>
      </c>
      <c r="G160" s="75">
        <v>0</v>
      </c>
      <c r="H160" s="75">
        <v>3.67</v>
      </c>
      <c r="I160" s="75">
        <v>223.29</v>
      </c>
      <c r="J160" s="75">
        <v>0</v>
      </c>
      <c r="K160" s="75">
        <v>-15</v>
      </c>
    </row>
    <row r="161" spans="2:11" x14ac:dyDescent="0.2">
      <c r="B161" s="37">
        <v>46455</v>
      </c>
      <c r="C161" s="75">
        <v>207.52</v>
      </c>
      <c r="D161" s="75">
        <v>84.31</v>
      </c>
      <c r="E161" s="75">
        <v>97.03</v>
      </c>
      <c r="F161" s="75">
        <v>46.4</v>
      </c>
      <c r="G161" s="75">
        <v>0</v>
      </c>
      <c r="H161" s="75">
        <v>5.22</v>
      </c>
      <c r="I161" s="75">
        <v>227.74</v>
      </c>
      <c r="J161" s="75">
        <v>0</v>
      </c>
      <c r="K161" s="75">
        <v>-15</v>
      </c>
    </row>
    <row r="162" spans="2:11" x14ac:dyDescent="0.2">
      <c r="B162" s="37">
        <v>46456</v>
      </c>
      <c r="C162" s="75">
        <v>199.1</v>
      </c>
      <c r="D162" s="75">
        <v>84.53</v>
      </c>
      <c r="E162" s="75">
        <v>76.25</v>
      </c>
      <c r="F162" s="75">
        <v>50</v>
      </c>
      <c r="G162" s="75">
        <v>3.32</v>
      </c>
      <c r="H162" s="75">
        <v>0</v>
      </c>
      <c r="I162" s="75">
        <v>214.1</v>
      </c>
      <c r="J162" s="75">
        <v>0</v>
      </c>
      <c r="K162" s="75">
        <v>-15</v>
      </c>
    </row>
    <row r="163" spans="2:11" x14ac:dyDescent="0.2">
      <c r="B163" s="37">
        <v>46457</v>
      </c>
      <c r="C163" s="75">
        <v>194.11</v>
      </c>
      <c r="D163" s="75">
        <v>85.19</v>
      </c>
      <c r="E163" s="75">
        <v>75.22</v>
      </c>
      <c r="F163" s="75">
        <v>49.47</v>
      </c>
      <c r="G163" s="75">
        <v>0</v>
      </c>
      <c r="H163" s="75">
        <v>0.77</v>
      </c>
      <c r="I163" s="75">
        <v>209.88000000000002</v>
      </c>
      <c r="J163" s="75">
        <v>0</v>
      </c>
      <c r="K163" s="75">
        <v>-15</v>
      </c>
    </row>
    <row r="164" spans="2:11" x14ac:dyDescent="0.2">
      <c r="B164" s="37">
        <v>46458</v>
      </c>
      <c r="C164" s="75">
        <v>218.55</v>
      </c>
      <c r="D164" s="75">
        <v>85.4</v>
      </c>
      <c r="E164" s="75">
        <v>84.44</v>
      </c>
      <c r="F164" s="75">
        <v>50</v>
      </c>
      <c r="G164" s="75">
        <v>13.72</v>
      </c>
      <c r="H164" s="75">
        <v>0</v>
      </c>
      <c r="I164" s="75">
        <v>233.55</v>
      </c>
      <c r="J164" s="75">
        <v>0</v>
      </c>
      <c r="K164" s="75">
        <v>-15</v>
      </c>
    </row>
    <row r="165" spans="2:11" x14ac:dyDescent="0.2">
      <c r="B165" s="37">
        <v>46459</v>
      </c>
      <c r="C165" s="75">
        <v>196.36</v>
      </c>
      <c r="D165" s="75">
        <v>84.48</v>
      </c>
      <c r="E165" s="75">
        <v>79.760000000000005</v>
      </c>
      <c r="F165" s="75">
        <v>48.83</v>
      </c>
      <c r="G165" s="75">
        <v>0</v>
      </c>
      <c r="H165" s="75">
        <v>1.7</v>
      </c>
      <c r="I165" s="75">
        <v>213.06</v>
      </c>
      <c r="J165" s="75">
        <v>0</v>
      </c>
      <c r="K165" s="75">
        <v>-15</v>
      </c>
    </row>
    <row r="166" spans="2:11" x14ac:dyDescent="0.2">
      <c r="B166" s="37">
        <v>46460</v>
      </c>
      <c r="C166" s="75">
        <v>221.06</v>
      </c>
      <c r="D166" s="75">
        <v>85.07</v>
      </c>
      <c r="E166" s="75">
        <v>79.989999999999995</v>
      </c>
      <c r="F166" s="75">
        <v>50</v>
      </c>
      <c r="G166" s="75">
        <v>21</v>
      </c>
      <c r="H166" s="75">
        <v>0</v>
      </c>
      <c r="I166" s="75">
        <v>236.06</v>
      </c>
      <c r="J166" s="75">
        <v>0</v>
      </c>
      <c r="K166" s="75">
        <v>-15</v>
      </c>
    </row>
    <row r="167" spans="2:11" x14ac:dyDescent="0.2">
      <c r="B167" s="37">
        <v>46461</v>
      </c>
      <c r="C167" s="75">
        <v>198.17</v>
      </c>
      <c r="D167" s="75">
        <v>86.43</v>
      </c>
      <c r="E167" s="75">
        <v>83.66</v>
      </c>
      <c r="F167" s="75">
        <v>47.18</v>
      </c>
      <c r="G167" s="75">
        <v>0</v>
      </c>
      <c r="H167" s="75">
        <v>4.0999999999999996</v>
      </c>
      <c r="I167" s="75">
        <v>217.26999999999998</v>
      </c>
      <c r="J167" s="75">
        <v>0</v>
      </c>
      <c r="K167" s="75">
        <v>-15</v>
      </c>
    </row>
    <row r="168" spans="2:11" x14ac:dyDescent="0.2">
      <c r="B168" s="37">
        <v>46462</v>
      </c>
      <c r="C168" s="75">
        <v>210.62</v>
      </c>
      <c r="D168" s="75">
        <v>82.04</v>
      </c>
      <c r="E168" s="75">
        <v>84.19</v>
      </c>
      <c r="F168" s="75">
        <v>50</v>
      </c>
      <c r="G168" s="75">
        <v>9.3800000000000008</v>
      </c>
      <c r="H168" s="75">
        <v>0</v>
      </c>
      <c r="I168" s="75">
        <v>225.62</v>
      </c>
      <c r="J168" s="75">
        <v>0</v>
      </c>
      <c r="K168" s="75">
        <v>-15</v>
      </c>
    </row>
    <row r="169" spans="2:11" x14ac:dyDescent="0.2">
      <c r="B169" s="37">
        <v>46463</v>
      </c>
      <c r="C169" s="75">
        <v>207.72</v>
      </c>
      <c r="D169" s="75">
        <v>81.53</v>
      </c>
      <c r="E169" s="75">
        <v>74.67</v>
      </c>
      <c r="F169" s="75">
        <v>50</v>
      </c>
      <c r="G169" s="75">
        <v>16.52</v>
      </c>
      <c r="H169" s="75">
        <v>0</v>
      </c>
      <c r="I169" s="75">
        <v>222.72</v>
      </c>
      <c r="J169" s="75">
        <v>0</v>
      </c>
      <c r="K169" s="75">
        <v>-15</v>
      </c>
    </row>
    <row r="170" spans="2:11" x14ac:dyDescent="0.2">
      <c r="B170" s="37">
        <v>46464</v>
      </c>
      <c r="C170" s="75">
        <v>195.14</v>
      </c>
      <c r="D170" s="75">
        <v>83.09</v>
      </c>
      <c r="E170" s="75">
        <v>75.08</v>
      </c>
      <c r="F170" s="75">
        <v>50</v>
      </c>
      <c r="G170" s="75">
        <v>1.97</v>
      </c>
      <c r="H170" s="75">
        <v>0</v>
      </c>
      <c r="I170" s="75">
        <v>210.14</v>
      </c>
      <c r="J170" s="75">
        <v>0</v>
      </c>
      <c r="K170" s="75">
        <v>-15</v>
      </c>
    </row>
    <row r="171" spans="2:11" x14ac:dyDescent="0.2">
      <c r="B171" s="37">
        <v>46465</v>
      </c>
      <c r="C171" s="75">
        <v>242.57</v>
      </c>
      <c r="D171" s="75">
        <v>81.72</v>
      </c>
      <c r="E171" s="75">
        <v>84.72</v>
      </c>
      <c r="F171" s="75">
        <v>50</v>
      </c>
      <c r="G171" s="75">
        <v>41.14</v>
      </c>
      <c r="H171" s="75">
        <v>0</v>
      </c>
      <c r="I171" s="75">
        <v>257.57</v>
      </c>
      <c r="J171" s="75">
        <v>0</v>
      </c>
      <c r="K171" s="75">
        <v>-15</v>
      </c>
    </row>
    <row r="172" spans="2:11" x14ac:dyDescent="0.2">
      <c r="B172" s="37">
        <v>46466</v>
      </c>
      <c r="C172" s="75">
        <v>255.27</v>
      </c>
      <c r="D172" s="75">
        <v>74.94</v>
      </c>
      <c r="E172" s="75">
        <v>87.85</v>
      </c>
      <c r="F172" s="75">
        <v>50</v>
      </c>
      <c r="G172" s="75">
        <v>57.48</v>
      </c>
      <c r="H172" s="75">
        <v>0</v>
      </c>
      <c r="I172" s="75">
        <v>270.27</v>
      </c>
      <c r="J172" s="75">
        <v>0</v>
      </c>
      <c r="K172" s="75">
        <v>-15</v>
      </c>
    </row>
    <row r="173" spans="2:11" x14ac:dyDescent="0.2">
      <c r="B173" s="37">
        <v>46467</v>
      </c>
      <c r="C173" s="75">
        <v>218.5</v>
      </c>
      <c r="D173" s="75">
        <v>72.84</v>
      </c>
      <c r="E173" s="75">
        <v>72.180000000000007</v>
      </c>
      <c r="F173" s="75">
        <v>50</v>
      </c>
      <c r="G173" s="75">
        <v>38.479999999999997</v>
      </c>
      <c r="H173" s="75">
        <v>0</v>
      </c>
      <c r="I173" s="75">
        <v>233.5</v>
      </c>
      <c r="J173" s="75">
        <v>0</v>
      </c>
      <c r="K173" s="75">
        <v>-15</v>
      </c>
    </row>
    <row r="174" spans="2:11" x14ac:dyDescent="0.2">
      <c r="B174" s="37">
        <v>46468</v>
      </c>
      <c r="C174" s="75">
        <v>210.15</v>
      </c>
      <c r="D174" s="75">
        <v>75.599999999999994</v>
      </c>
      <c r="E174" s="75">
        <v>65.37</v>
      </c>
      <c r="F174" s="75">
        <v>50</v>
      </c>
      <c r="G174" s="75">
        <v>34.17</v>
      </c>
      <c r="H174" s="75">
        <v>0</v>
      </c>
      <c r="I174" s="75">
        <v>225.15</v>
      </c>
      <c r="J174" s="75">
        <v>0</v>
      </c>
      <c r="K174" s="75">
        <v>-15</v>
      </c>
    </row>
    <row r="175" spans="2:11" x14ac:dyDescent="0.2">
      <c r="B175" s="37">
        <v>46469</v>
      </c>
      <c r="C175" s="75">
        <v>209.35</v>
      </c>
      <c r="D175" s="75">
        <v>76.739999999999995</v>
      </c>
      <c r="E175" s="75">
        <v>65.7</v>
      </c>
      <c r="F175" s="75">
        <v>50</v>
      </c>
      <c r="G175" s="75">
        <v>31.91</v>
      </c>
      <c r="H175" s="75">
        <v>0</v>
      </c>
      <c r="I175" s="75">
        <v>224.35</v>
      </c>
      <c r="J175" s="75">
        <v>0</v>
      </c>
      <c r="K175" s="75">
        <v>-15</v>
      </c>
    </row>
    <row r="176" spans="2:11" x14ac:dyDescent="0.2">
      <c r="B176" s="37">
        <v>46470</v>
      </c>
      <c r="C176" s="75">
        <v>182.99</v>
      </c>
      <c r="D176" s="75">
        <v>77.81</v>
      </c>
      <c r="E176" s="75">
        <v>65.61</v>
      </c>
      <c r="F176" s="75">
        <v>50</v>
      </c>
      <c r="G176" s="75">
        <v>4.5599999999999996</v>
      </c>
      <c r="H176" s="75">
        <v>0</v>
      </c>
      <c r="I176" s="75">
        <v>197.99</v>
      </c>
      <c r="J176" s="75">
        <v>0</v>
      </c>
      <c r="K176" s="75">
        <v>-15</v>
      </c>
    </row>
    <row r="177" spans="2:11" x14ac:dyDescent="0.2">
      <c r="B177" s="37">
        <v>46471</v>
      </c>
      <c r="C177" s="75">
        <v>175.18</v>
      </c>
      <c r="D177" s="75">
        <v>81.510000000000005</v>
      </c>
      <c r="E177" s="75">
        <v>68.36</v>
      </c>
      <c r="F177" s="75">
        <v>46.05</v>
      </c>
      <c r="G177" s="75">
        <v>0</v>
      </c>
      <c r="H177" s="75">
        <v>5.74</v>
      </c>
      <c r="I177" s="75">
        <v>195.92000000000002</v>
      </c>
      <c r="J177" s="75">
        <v>0</v>
      </c>
      <c r="K177" s="75">
        <v>-15</v>
      </c>
    </row>
    <row r="178" spans="2:11" x14ac:dyDescent="0.2">
      <c r="B178" s="37">
        <v>46472</v>
      </c>
      <c r="C178" s="75">
        <v>200.13</v>
      </c>
      <c r="D178" s="75">
        <v>80.63</v>
      </c>
      <c r="E178" s="75">
        <v>77.209999999999994</v>
      </c>
      <c r="F178" s="75">
        <v>50</v>
      </c>
      <c r="G178" s="75">
        <v>7.29</v>
      </c>
      <c r="H178" s="75">
        <v>0</v>
      </c>
      <c r="I178" s="75">
        <v>215.13</v>
      </c>
      <c r="J178" s="75">
        <v>0</v>
      </c>
      <c r="K178" s="75">
        <v>-15</v>
      </c>
    </row>
    <row r="179" spans="2:11" x14ac:dyDescent="0.2">
      <c r="B179" s="37">
        <v>46473</v>
      </c>
      <c r="C179" s="75">
        <v>191.12</v>
      </c>
      <c r="D179" s="75">
        <v>71.260000000000005</v>
      </c>
      <c r="E179" s="75">
        <v>78.39</v>
      </c>
      <c r="F179" s="75">
        <v>50</v>
      </c>
      <c r="G179" s="75">
        <v>6.47</v>
      </c>
      <c r="H179" s="75">
        <v>0</v>
      </c>
      <c r="I179" s="75">
        <v>206.12</v>
      </c>
      <c r="J179" s="75">
        <v>0</v>
      </c>
      <c r="K179" s="75">
        <v>-15</v>
      </c>
    </row>
    <row r="180" spans="2:11" x14ac:dyDescent="0.2">
      <c r="B180" s="37">
        <v>46474</v>
      </c>
      <c r="C180" s="75">
        <v>183.43</v>
      </c>
      <c r="D180" s="75">
        <v>66.34</v>
      </c>
      <c r="E180" s="75">
        <v>76.77</v>
      </c>
      <c r="F180" s="75">
        <v>50</v>
      </c>
      <c r="G180" s="75">
        <v>5.33</v>
      </c>
      <c r="H180" s="75">
        <v>0</v>
      </c>
      <c r="I180" s="75">
        <v>198.43</v>
      </c>
      <c r="J180" s="75">
        <v>0</v>
      </c>
      <c r="K180" s="75">
        <v>-15</v>
      </c>
    </row>
    <row r="181" spans="2:11" x14ac:dyDescent="0.2">
      <c r="B181" s="37">
        <v>46475</v>
      </c>
      <c r="C181" s="75">
        <v>201.75</v>
      </c>
      <c r="D181" s="75">
        <v>71.47</v>
      </c>
      <c r="E181" s="75">
        <v>78.489999999999995</v>
      </c>
      <c r="F181" s="75">
        <v>50</v>
      </c>
      <c r="G181" s="75">
        <v>16.79</v>
      </c>
      <c r="H181" s="75">
        <v>0</v>
      </c>
      <c r="I181" s="75">
        <v>216.75</v>
      </c>
      <c r="J181" s="75">
        <v>0</v>
      </c>
      <c r="K181" s="75">
        <v>-15</v>
      </c>
    </row>
    <row r="182" spans="2:11" x14ac:dyDescent="0.2">
      <c r="B182" s="37">
        <v>46476</v>
      </c>
      <c r="C182" s="75">
        <v>206.64</v>
      </c>
      <c r="D182" s="75">
        <v>69.760000000000005</v>
      </c>
      <c r="E182" s="75">
        <v>84.24</v>
      </c>
      <c r="F182" s="75">
        <v>50</v>
      </c>
      <c r="G182" s="75">
        <v>17.63</v>
      </c>
      <c r="H182" s="75">
        <v>0</v>
      </c>
      <c r="I182" s="75">
        <v>221.64</v>
      </c>
      <c r="J182" s="75">
        <v>0</v>
      </c>
      <c r="K182" s="75">
        <v>-15</v>
      </c>
    </row>
    <row r="183" spans="2:11" x14ac:dyDescent="0.2">
      <c r="B183" s="37">
        <v>46477</v>
      </c>
      <c r="C183" s="75">
        <v>217.72</v>
      </c>
      <c r="D183" s="75">
        <v>77.180000000000007</v>
      </c>
      <c r="E183" s="75">
        <v>87.06</v>
      </c>
      <c r="F183" s="75">
        <v>50</v>
      </c>
      <c r="G183" s="75">
        <v>18.48</v>
      </c>
      <c r="H183" s="75">
        <v>0</v>
      </c>
      <c r="I183" s="75">
        <v>232.72</v>
      </c>
      <c r="J183" s="75">
        <v>0</v>
      </c>
      <c r="K183" s="75">
        <v>-15</v>
      </c>
    </row>
    <row r="186" spans="2:11" x14ac:dyDescent="0.2">
      <c r="B186" s="84" t="s">
        <v>171</v>
      </c>
      <c r="C186" s="84"/>
      <c r="D186" s="85">
        <f>SUM(D2:D183)/1000</f>
        <v>14.162340000000006</v>
      </c>
      <c r="E186" s="85">
        <f t="shared" ref="E186:G186" si="0">SUM(E2:E183)/1000</f>
        <v>15.589370000000004</v>
      </c>
      <c r="F186" s="85">
        <f t="shared" si="0"/>
        <v>12.664909999999995</v>
      </c>
      <c r="G186" s="85">
        <f t="shared" si="0"/>
        <v>2.4535299999999989</v>
      </c>
      <c r="H186" s="86"/>
      <c r="I186" s="87"/>
      <c r="J186" s="85">
        <f t="shared" ref="J186" si="1">SUM(J2:J183)/1000</f>
        <v>0</v>
      </c>
      <c r="K186" s="88"/>
    </row>
    <row r="187" spans="2:11" x14ac:dyDescent="0.2">
      <c r="B187" s="84" t="s">
        <v>172</v>
      </c>
      <c r="C187" s="84"/>
      <c r="D187" s="85">
        <f>AVERAGE(D2:D183)</f>
        <v>77.815054945054982</v>
      </c>
      <c r="E187" s="85">
        <f t="shared" ref="E187:G187" si="2">AVERAGE(E2:E183)</f>
        <v>85.655879120879149</v>
      </c>
      <c r="F187" s="85">
        <f t="shared" si="2"/>
        <v>69.587417582417558</v>
      </c>
      <c r="G187" s="85">
        <f t="shared" si="2"/>
        <v>13.48093406593406</v>
      </c>
      <c r="H187" s="89"/>
      <c r="I187" s="90"/>
      <c r="J187" s="85">
        <f t="shared" ref="J187" si="3">AVERAGE(J2:J183)</f>
        <v>0</v>
      </c>
      <c r="K187" s="88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D2EF2-9578-4A81-A8CB-C021F6B366F7}">
  <sheetPr codeName="Sheet21"/>
  <dimension ref="A1:AC187"/>
  <sheetViews>
    <sheetView workbookViewId="0"/>
  </sheetViews>
  <sheetFormatPr defaultRowHeight="12.75" x14ac:dyDescent="0.2"/>
  <cols>
    <col min="2" max="2" width="10.28515625" bestFit="1" customWidth="1"/>
    <col min="13" max="13" width="15.7109375" bestFit="1" customWidth="1"/>
    <col min="14" max="14" width="10.28515625" bestFit="1" customWidth="1"/>
    <col min="15" max="15" width="11" customWidth="1"/>
    <col min="23" max="23" width="10.7109375" customWidth="1"/>
  </cols>
  <sheetData>
    <row r="1" spans="1:14" x14ac:dyDescent="0.2">
      <c r="A1" s="43" t="str">
        <f>HYPERLINK("#'Contents'!A1","Content Page")</f>
        <v>Content Page</v>
      </c>
      <c r="B1" t="s">
        <v>52</v>
      </c>
      <c r="C1" t="s">
        <v>169</v>
      </c>
      <c r="D1" t="s">
        <v>32</v>
      </c>
      <c r="E1" t="s">
        <v>33</v>
      </c>
      <c r="F1" t="s">
        <v>7</v>
      </c>
      <c r="G1" t="s">
        <v>235</v>
      </c>
      <c r="H1" t="s">
        <v>236</v>
      </c>
      <c r="I1" t="s">
        <v>170</v>
      </c>
      <c r="J1" t="s">
        <v>8</v>
      </c>
      <c r="K1" t="s">
        <v>2</v>
      </c>
    </row>
    <row r="2" spans="1:14" x14ac:dyDescent="0.2">
      <c r="B2" s="37">
        <v>46296</v>
      </c>
      <c r="C2" s="75">
        <v>138.07</v>
      </c>
      <c r="D2" s="75">
        <v>80</v>
      </c>
      <c r="E2" s="75">
        <v>30.46</v>
      </c>
      <c r="F2" s="75">
        <v>77.59</v>
      </c>
      <c r="G2" s="75">
        <v>0</v>
      </c>
      <c r="H2" s="75">
        <v>39.979999999999997</v>
      </c>
      <c r="I2" s="75">
        <v>188.04999999999998</v>
      </c>
      <c r="J2" s="75">
        <v>0</v>
      </c>
      <c r="K2" s="75">
        <v>-10</v>
      </c>
    </row>
    <row r="3" spans="1:14" x14ac:dyDescent="0.2">
      <c r="B3" s="37">
        <v>46297</v>
      </c>
      <c r="C3" s="75">
        <v>123.29</v>
      </c>
      <c r="D3" s="75">
        <v>76.17</v>
      </c>
      <c r="E3" s="75">
        <v>64.73</v>
      </c>
      <c r="F3" s="75">
        <v>19.510000000000002</v>
      </c>
      <c r="G3" s="75">
        <v>0</v>
      </c>
      <c r="H3" s="75">
        <v>27.11</v>
      </c>
      <c r="I3" s="75">
        <v>160.40000000000003</v>
      </c>
      <c r="J3" s="75">
        <v>0</v>
      </c>
      <c r="K3" s="75">
        <v>-10</v>
      </c>
      <c r="N3" t="s">
        <v>209</v>
      </c>
    </row>
    <row r="4" spans="1:14" x14ac:dyDescent="0.2">
      <c r="B4" s="37">
        <v>46298</v>
      </c>
      <c r="C4" s="75">
        <v>121.82</v>
      </c>
      <c r="D4" s="75">
        <v>77.55</v>
      </c>
      <c r="E4" s="75">
        <v>77.02</v>
      </c>
      <c r="F4" s="75">
        <v>4</v>
      </c>
      <c r="G4" s="75">
        <v>0</v>
      </c>
      <c r="H4" s="75">
        <v>13.8</v>
      </c>
      <c r="I4" s="75">
        <v>158.57</v>
      </c>
      <c r="J4" s="75">
        <v>0</v>
      </c>
      <c r="K4" s="75">
        <v>-22.95</v>
      </c>
    </row>
    <row r="5" spans="1:14" x14ac:dyDescent="0.2">
      <c r="B5" s="37">
        <v>46299</v>
      </c>
      <c r="C5" s="75">
        <v>152.32</v>
      </c>
      <c r="D5" s="75">
        <v>69.8</v>
      </c>
      <c r="E5" s="75">
        <v>49.06</v>
      </c>
      <c r="F5" s="75">
        <v>51.6</v>
      </c>
      <c r="G5" s="75">
        <v>0</v>
      </c>
      <c r="H5" s="75">
        <v>8.1300000000000008</v>
      </c>
      <c r="I5" s="75">
        <v>170.45</v>
      </c>
      <c r="J5" s="75">
        <v>0</v>
      </c>
      <c r="K5" s="75">
        <v>-10</v>
      </c>
    </row>
    <row r="6" spans="1:14" x14ac:dyDescent="0.2">
      <c r="B6" s="37">
        <v>46300</v>
      </c>
      <c r="C6" s="75">
        <v>158.81</v>
      </c>
      <c r="D6" s="75">
        <v>71.53</v>
      </c>
      <c r="E6" s="75">
        <v>59.06</v>
      </c>
      <c r="F6" s="75">
        <v>46.57</v>
      </c>
      <c r="G6" s="75">
        <v>0</v>
      </c>
      <c r="H6" s="75">
        <v>8.35</v>
      </c>
      <c r="I6" s="75">
        <v>177.16</v>
      </c>
      <c r="J6" s="75">
        <v>0</v>
      </c>
      <c r="K6" s="75">
        <v>-10</v>
      </c>
    </row>
    <row r="7" spans="1:14" x14ac:dyDescent="0.2">
      <c r="B7" s="37">
        <v>46301</v>
      </c>
      <c r="C7" s="75">
        <v>164.33</v>
      </c>
      <c r="D7" s="75">
        <v>74.22</v>
      </c>
      <c r="E7" s="75">
        <v>69.89</v>
      </c>
      <c r="F7" s="75">
        <v>38.9</v>
      </c>
      <c r="G7" s="75">
        <v>0</v>
      </c>
      <c r="H7" s="75">
        <v>8.68</v>
      </c>
      <c r="I7" s="75">
        <v>183.01000000000002</v>
      </c>
      <c r="J7" s="75">
        <v>0</v>
      </c>
      <c r="K7" s="75">
        <v>-10</v>
      </c>
    </row>
    <row r="8" spans="1:14" x14ac:dyDescent="0.2">
      <c r="B8" s="37">
        <v>46302</v>
      </c>
      <c r="C8" s="75">
        <v>156.18</v>
      </c>
      <c r="D8" s="75">
        <v>78.7</v>
      </c>
      <c r="E8" s="75">
        <v>74.34</v>
      </c>
      <c r="F8" s="75">
        <v>23.77</v>
      </c>
      <c r="G8" s="75">
        <v>0</v>
      </c>
      <c r="H8" s="75">
        <v>10.63</v>
      </c>
      <c r="I8" s="75">
        <v>176.81</v>
      </c>
      <c r="J8" s="75">
        <v>0</v>
      </c>
      <c r="K8" s="75">
        <v>-10</v>
      </c>
    </row>
    <row r="9" spans="1:14" x14ac:dyDescent="0.2">
      <c r="B9" s="37">
        <v>46303</v>
      </c>
      <c r="C9" s="75">
        <v>123.62</v>
      </c>
      <c r="D9" s="75">
        <v>79.38</v>
      </c>
      <c r="E9" s="75">
        <v>77.349999999999994</v>
      </c>
      <c r="F9" s="75">
        <v>4</v>
      </c>
      <c r="G9" s="75">
        <v>0</v>
      </c>
      <c r="H9" s="75">
        <v>9</v>
      </c>
      <c r="I9" s="75">
        <v>160.73000000000002</v>
      </c>
      <c r="J9" s="75">
        <v>0</v>
      </c>
      <c r="K9" s="75">
        <v>-28.11</v>
      </c>
    </row>
    <row r="10" spans="1:14" x14ac:dyDescent="0.2">
      <c r="B10" s="37">
        <v>46304</v>
      </c>
      <c r="C10" s="75">
        <v>124.12</v>
      </c>
      <c r="D10" s="75">
        <v>79.930000000000007</v>
      </c>
      <c r="E10" s="75">
        <v>71.05</v>
      </c>
      <c r="F10" s="75">
        <v>4</v>
      </c>
      <c r="G10" s="75">
        <v>0</v>
      </c>
      <c r="H10" s="75">
        <v>8.81</v>
      </c>
      <c r="I10" s="75">
        <v>154.98000000000002</v>
      </c>
      <c r="J10" s="75">
        <v>0</v>
      </c>
      <c r="K10" s="75">
        <v>-22.05</v>
      </c>
    </row>
    <row r="11" spans="1:14" x14ac:dyDescent="0.2">
      <c r="B11" s="37">
        <v>46305</v>
      </c>
      <c r="C11" s="75">
        <v>110.95</v>
      </c>
      <c r="D11" s="75">
        <v>79.14</v>
      </c>
      <c r="E11" s="75">
        <v>75.73</v>
      </c>
      <c r="F11" s="75">
        <v>4</v>
      </c>
      <c r="G11" s="75">
        <v>0</v>
      </c>
      <c r="H11" s="75">
        <v>6.12</v>
      </c>
      <c r="I11" s="75">
        <v>158.87</v>
      </c>
      <c r="J11" s="75">
        <v>0</v>
      </c>
      <c r="K11" s="75">
        <v>-41.8</v>
      </c>
    </row>
    <row r="12" spans="1:14" x14ac:dyDescent="0.2">
      <c r="B12" s="37">
        <v>46306</v>
      </c>
      <c r="C12" s="75">
        <v>139.21</v>
      </c>
      <c r="D12" s="75">
        <v>78.89</v>
      </c>
      <c r="E12" s="75">
        <v>73.540000000000006</v>
      </c>
      <c r="F12" s="75">
        <v>4</v>
      </c>
      <c r="G12" s="75">
        <v>0</v>
      </c>
      <c r="H12" s="75">
        <v>6</v>
      </c>
      <c r="I12" s="75">
        <v>156.42000000000002</v>
      </c>
      <c r="J12" s="75">
        <v>0</v>
      </c>
      <c r="K12" s="75">
        <v>-11.21</v>
      </c>
    </row>
    <row r="13" spans="1:14" x14ac:dyDescent="0.2">
      <c r="B13" s="37">
        <v>46307</v>
      </c>
      <c r="C13" s="75">
        <v>162.03</v>
      </c>
      <c r="D13" s="75">
        <v>79.95</v>
      </c>
      <c r="E13" s="75">
        <v>64.36</v>
      </c>
      <c r="F13" s="75">
        <v>33.72</v>
      </c>
      <c r="G13" s="75">
        <v>0</v>
      </c>
      <c r="H13" s="75">
        <v>6</v>
      </c>
      <c r="I13" s="75">
        <v>178.03</v>
      </c>
      <c r="J13" s="75">
        <v>0</v>
      </c>
      <c r="K13" s="75">
        <v>-10</v>
      </c>
    </row>
    <row r="14" spans="1:14" x14ac:dyDescent="0.2">
      <c r="B14" s="37">
        <v>46308</v>
      </c>
      <c r="C14" s="75">
        <v>177.87</v>
      </c>
      <c r="D14" s="75">
        <v>79.63</v>
      </c>
      <c r="E14" s="75">
        <v>77.22</v>
      </c>
      <c r="F14" s="75">
        <v>34.020000000000003</v>
      </c>
      <c r="G14" s="75">
        <v>0</v>
      </c>
      <c r="H14" s="75">
        <v>3</v>
      </c>
      <c r="I14" s="75">
        <v>190.87</v>
      </c>
      <c r="J14" s="75">
        <v>0</v>
      </c>
      <c r="K14" s="75">
        <v>-10</v>
      </c>
    </row>
    <row r="15" spans="1:14" x14ac:dyDescent="0.2">
      <c r="B15" s="37">
        <v>46309</v>
      </c>
      <c r="C15" s="75">
        <v>181.66</v>
      </c>
      <c r="D15" s="75">
        <v>79.290000000000006</v>
      </c>
      <c r="E15" s="75">
        <v>78.52</v>
      </c>
      <c r="F15" s="75">
        <v>33.85</v>
      </c>
      <c r="G15" s="75">
        <v>0</v>
      </c>
      <c r="H15" s="75">
        <v>0</v>
      </c>
      <c r="I15" s="75">
        <v>191.66</v>
      </c>
      <c r="J15" s="75">
        <v>0</v>
      </c>
      <c r="K15" s="75">
        <v>-10</v>
      </c>
    </row>
    <row r="16" spans="1:14" x14ac:dyDescent="0.2">
      <c r="B16" s="37">
        <v>46310</v>
      </c>
      <c r="C16" s="75">
        <v>174.39</v>
      </c>
      <c r="D16" s="75">
        <v>73.39</v>
      </c>
      <c r="E16" s="75">
        <v>80.489999999999995</v>
      </c>
      <c r="F16" s="75">
        <v>30.51</v>
      </c>
      <c r="G16" s="75">
        <v>0</v>
      </c>
      <c r="H16" s="75">
        <v>0</v>
      </c>
      <c r="I16" s="75">
        <v>184.39</v>
      </c>
      <c r="J16" s="75">
        <v>0</v>
      </c>
      <c r="K16" s="75">
        <v>-10</v>
      </c>
    </row>
    <row r="17" spans="2:11" x14ac:dyDescent="0.2">
      <c r="B17" s="37">
        <v>46311</v>
      </c>
      <c r="C17" s="75">
        <v>175.32</v>
      </c>
      <c r="D17" s="75">
        <v>78.69</v>
      </c>
      <c r="E17" s="75">
        <v>70.97</v>
      </c>
      <c r="F17" s="75">
        <v>35.659999999999997</v>
      </c>
      <c r="G17" s="75">
        <v>0</v>
      </c>
      <c r="H17" s="75">
        <v>0</v>
      </c>
      <c r="I17" s="75">
        <v>185.32</v>
      </c>
      <c r="J17" s="75">
        <v>0</v>
      </c>
      <c r="K17" s="75">
        <v>-10</v>
      </c>
    </row>
    <row r="18" spans="2:11" x14ac:dyDescent="0.2">
      <c r="B18" s="37">
        <v>46312</v>
      </c>
      <c r="C18" s="75">
        <v>166.93</v>
      </c>
      <c r="D18" s="75">
        <v>75.459999999999994</v>
      </c>
      <c r="E18" s="75">
        <v>67.28</v>
      </c>
      <c r="F18" s="75">
        <v>34.19</v>
      </c>
      <c r="G18" s="75">
        <v>0</v>
      </c>
      <c r="H18" s="75">
        <v>0</v>
      </c>
      <c r="I18" s="75">
        <v>176.93</v>
      </c>
      <c r="J18" s="75">
        <v>0</v>
      </c>
      <c r="K18" s="75">
        <v>-10</v>
      </c>
    </row>
    <row r="19" spans="2:11" x14ac:dyDescent="0.2">
      <c r="B19" s="37">
        <v>46313</v>
      </c>
      <c r="C19" s="75">
        <v>175.93</v>
      </c>
      <c r="D19" s="75">
        <v>71.849999999999994</v>
      </c>
      <c r="E19" s="75">
        <v>72.180000000000007</v>
      </c>
      <c r="F19" s="75">
        <v>41.9</v>
      </c>
      <c r="G19" s="75">
        <v>0</v>
      </c>
      <c r="H19" s="75">
        <v>0</v>
      </c>
      <c r="I19" s="75">
        <v>185.93</v>
      </c>
      <c r="J19" s="75">
        <v>0</v>
      </c>
      <c r="K19" s="75">
        <v>-10</v>
      </c>
    </row>
    <row r="20" spans="2:11" x14ac:dyDescent="0.2">
      <c r="B20" s="37">
        <v>46314</v>
      </c>
      <c r="C20" s="75">
        <v>235.28</v>
      </c>
      <c r="D20" s="75">
        <v>76</v>
      </c>
      <c r="E20" s="75">
        <v>74.63</v>
      </c>
      <c r="F20" s="75">
        <v>94.64</v>
      </c>
      <c r="G20" s="75">
        <v>0</v>
      </c>
      <c r="H20" s="75">
        <v>0</v>
      </c>
      <c r="I20" s="75">
        <v>245.28</v>
      </c>
      <c r="J20" s="75">
        <v>0</v>
      </c>
      <c r="K20" s="75">
        <v>-10</v>
      </c>
    </row>
    <row r="21" spans="2:11" x14ac:dyDescent="0.2">
      <c r="B21" s="37">
        <v>46315</v>
      </c>
      <c r="C21" s="75">
        <v>257.83999999999997</v>
      </c>
      <c r="D21" s="75">
        <v>74.47</v>
      </c>
      <c r="E21" s="75">
        <v>83.69</v>
      </c>
      <c r="F21" s="75">
        <v>95</v>
      </c>
      <c r="G21" s="75">
        <v>14.68</v>
      </c>
      <c r="H21" s="75">
        <v>0</v>
      </c>
      <c r="I21" s="75">
        <v>267.83999999999997</v>
      </c>
      <c r="J21" s="75">
        <v>0</v>
      </c>
      <c r="K21" s="75">
        <v>-10</v>
      </c>
    </row>
    <row r="22" spans="2:11" x14ac:dyDescent="0.2">
      <c r="B22" s="37">
        <v>46316</v>
      </c>
      <c r="C22" s="75">
        <v>249.86</v>
      </c>
      <c r="D22" s="75">
        <v>79.459999999999994</v>
      </c>
      <c r="E22" s="75">
        <v>79.040000000000006</v>
      </c>
      <c r="F22" s="75">
        <v>95</v>
      </c>
      <c r="G22" s="75">
        <v>6.36</v>
      </c>
      <c r="H22" s="75">
        <v>0</v>
      </c>
      <c r="I22" s="75">
        <v>259.86</v>
      </c>
      <c r="J22" s="75">
        <v>0</v>
      </c>
      <c r="K22" s="75">
        <v>-10</v>
      </c>
    </row>
    <row r="23" spans="2:11" x14ac:dyDescent="0.2">
      <c r="B23" s="37">
        <v>46317</v>
      </c>
      <c r="C23" s="75">
        <v>231.41</v>
      </c>
      <c r="D23" s="75">
        <v>78.8</v>
      </c>
      <c r="E23" s="75">
        <v>77.2</v>
      </c>
      <c r="F23" s="75">
        <v>91.02</v>
      </c>
      <c r="G23" s="75">
        <v>0</v>
      </c>
      <c r="H23" s="75">
        <v>5.61</v>
      </c>
      <c r="I23" s="75">
        <v>247.02</v>
      </c>
      <c r="J23" s="75">
        <v>0</v>
      </c>
      <c r="K23" s="75">
        <v>-10</v>
      </c>
    </row>
    <row r="24" spans="2:11" x14ac:dyDescent="0.2">
      <c r="B24" s="37">
        <v>46318</v>
      </c>
      <c r="C24" s="75">
        <v>202.02</v>
      </c>
      <c r="D24" s="75">
        <v>80.87</v>
      </c>
      <c r="E24" s="75">
        <v>74.87</v>
      </c>
      <c r="F24" s="75">
        <v>71.7</v>
      </c>
      <c r="G24" s="75">
        <v>0</v>
      </c>
      <c r="H24" s="75">
        <v>15.43</v>
      </c>
      <c r="I24" s="75">
        <v>227.45000000000002</v>
      </c>
      <c r="J24" s="75">
        <v>0</v>
      </c>
      <c r="K24" s="75">
        <v>-10</v>
      </c>
    </row>
    <row r="25" spans="2:11" x14ac:dyDescent="0.2">
      <c r="B25" s="37">
        <v>46319</v>
      </c>
      <c r="C25" s="75">
        <v>212.71</v>
      </c>
      <c r="D25" s="75">
        <v>78.900000000000006</v>
      </c>
      <c r="E25" s="75">
        <v>69.95</v>
      </c>
      <c r="F25" s="75">
        <v>73.86</v>
      </c>
      <c r="G25" s="75">
        <v>0</v>
      </c>
      <c r="H25" s="75">
        <v>0</v>
      </c>
      <c r="I25" s="75">
        <v>222.71</v>
      </c>
      <c r="J25" s="75">
        <v>0</v>
      </c>
      <c r="K25" s="75">
        <v>-10</v>
      </c>
    </row>
    <row r="26" spans="2:11" x14ac:dyDescent="0.2">
      <c r="B26" s="37">
        <v>46320</v>
      </c>
      <c r="C26" s="75">
        <v>272.56</v>
      </c>
      <c r="D26" s="75">
        <v>79.400000000000006</v>
      </c>
      <c r="E26" s="75">
        <v>74.8</v>
      </c>
      <c r="F26" s="75">
        <v>95</v>
      </c>
      <c r="G26" s="75">
        <v>33.36</v>
      </c>
      <c r="H26" s="75">
        <v>0</v>
      </c>
      <c r="I26" s="75">
        <v>282.56</v>
      </c>
      <c r="J26" s="75">
        <v>0</v>
      </c>
      <c r="K26" s="75">
        <v>-10</v>
      </c>
    </row>
    <row r="27" spans="2:11" x14ac:dyDescent="0.2">
      <c r="B27" s="37">
        <v>46321</v>
      </c>
      <c r="C27" s="75">
        <v>246.06</v>
      </c>
      <c r="D27" s="75">
        <v>76.3</v>
      </c>
      <c r="E27" s="75">
        <v>56.33</v>
      </c>
      <c r="F27" s="75">
        <v>95</v>
      </c>
      <c r="G27" s="75">
        <v>28.43</v>
      </c>
      <c r="H27" s="75">
        <v>0</v>
      </c>
      <c r="I27" s="75">
        <v>256.06</v>
      </c>
      <c r="J27" s="75">
        <v>0</v>
      </c>
      <c r="K27" s="75">
        <v>-10</v>
      </c>
    </row>
    <row r="28" spans="2:11" x14ac:dyDescent="0.2">
      <c r="B28" s="37">
        <v>46322</v>
      </c>
      <c r="C28" s="75">
        <v>210.35</v>
      </c>
      <c r="D28" s="75">
        <v>79.08</v>
      </c>
      <c r="E28" s="75">
        <v>64.39</v>
      </c>
      <c r="F28" s="75">
        <v>87.6</v>
      </c>
      <c r="G28" s="75">
        <v>0</v>
      </c>
      <c r="H28" s="75">
        <v>10.73</v>
      </c>
      <c r="I28" s="75">
        <v>231.07999999999998</v>
      </c>
      <c r="J28" s="75">
        <v>0</v>
      </c>
      <c r="K28" s="75">
        <v>-10</v>
      </c>
    </row>
    <row r="29" spans="2:11" x14ac:dyDescent="0.2">
      <c r="B29" s="37">
        <v>46323</v>
      </c>
      <c r="C29" s="75">
        <v>193.63</v>
      </c>
      <c r="D29" s="75">
        <v>78.58</v>
      </c>
      <c r="E29" s="75">
        <v>70.84</v>
      </c>
      <c r="F29" s="75">
        <v>77.41</v>
      </c>
      <c r="G29" s="75">
        <v>0</v>
      </c>
      <c r="H29" s="75">
        <v>23.2</v>
      </c>
      <c r="I29" s="75">
        <v>226.82999999999998</v>
      </c>
      <c r="J29" s="75">
        <v>0</v>
      </c>
      <c r="K29" s="75">
        <v>-10</v>
      </c>
    </row>
    <row r="30" spans="2:11" x14ac:dyDescent="0.2">
      <c r="B30" s="37">
        <v>46324</v>
      </c>
      <c r="C30" s="75">
        <v>168.16</v>
      </c>
      <c r="D30" s="75">
        <v>72.45</v>
      </c>
      <c r="E30" s="75">
        <v>43.91</v>
      </c>
      <c r="F30" s="75">
        <v>80.48</v>
      </c>
      <c r="G30" s="75">
        <v>0</v>
      </c>
      <c r="H30" s="75">
        <v>18.690000000000001</v>
      </c>
      <c r="I30" s="75">
        <v>196.85</v>
      </c>
      <c r="J30" s="75">
        <v>0</v>
      </c>
      <c r="K30" s="75">
        <v>-10</v>
      </c>
    </row>
    <row r="31" spans="2:11" x14ac:dyDescent="0.2">
      <c r="B31" s="37">
        <v>46325</v>
      </c>
      <c r="C31" s="75">
        <v>165.18</v>
      </c>
      <c r="D31" s="75">
        <v>73.430000000000007</v>
      </c>
      <c r="E31" s="75">
        <v>74.39</v>
      </c>
      <c r="F31" s="75">
        <v>36.520000000000003</v>
      </c>
      <c r="G31" s="75">
        <v>0</v>
      </c>
      <c r="H31" s="75">
        <v>9.17</v>
      </c>
      <c r="I31" s="75">
        <v>184.35</v>
      </c>
      <c r="J31" s="75">
        <v>0</v>
      </c>
      <c r="K31" s="75">
        <v>-10</v>
      </c>
    </row>
    <row r="32" spans="2:11" x14ac:dyDescent="0.2">
      <c r="B32" s="37">
        <v>46326</v>
      </c>
      <c r="C32" s="75">
        <v>174.36</v>
      </c>
      <c r="D32" s="75">
        <v>44.7</v>
      </c>
      <c r="E32" s="75">
        <v>67.72</v>
      </c>
      <c r="F32" s="75">
        <v>71.94</v>
      </c>
      <c r="G32" s="75">
        <v>0</v>
      </c>
      <c r="H32" s="75">
        <v>0</v>
      </c>
      <c r="I32" s="75">
        <v>184.36</v>
      </c>
      <c r="J32" s="75">
        <v>0</v>
      </c>
      <c r="K32" s="75">
        <v>-10</v>
      </c>
    </row>
    <row r="33" spans="2:29" x14ac:dyDescent="0.2">
      <c r="B33" s="37">
        <v>46327</v>
      </c>
      <c r="C33" s="75">
        <v>210.08</v>
      </c>
      <c r="D33" s="75">
        <v>78.319999999999993</v>
      </c>
      <c r="E33" s="75">
        <v>71.28</v>
      </c>
      <c r="F33" s="75">
        <v>60.49</v>
      </c>
      <c r="G33" s="75">
        <v>0</v>
      </c>
      <c r="H33" s="75">
        <v>0</v>
      </c>
      <c r="I33" s="75">
        <v>210.08</v>
      </c>
      <c r="J33" s="75">
        <v>0</v>
      </c>
      <c r="K33" s="75">
        <v>0</v>
      </c>
    </row>
    <row r="34" spans="2:29" x14ac:dyDescent="0.2">
      <c r="B34" s="37">
        <v>46328</v>
      </c>
      <c r="C34" s="75">
        <v>208.92</v>
      </c>
      <c r="D34" s="75">
        <v>78.63</v>
      </c>
      <c r="E34" s="75">
        <v>73.69</v>
      </c>
      <c r="F34" s="75">
        <v>56.6</v>
      </c>
      <c r="G34" s="75">
        <v>0</v>
      </c>
      <c r="H34" s="75">
        <v>0</v>
      </c>
      <c r="I34" s="75">
        <v>208.92</v>
      </c>
      <c r="J34" s="75">
        <v>0</v>
      </c>
      <c r="K34" s="75">
        <v>0</v>
      </c>
    </row>
    <row r="35" spans="2:29" x14ac:dyDescent="0.2">
      <c r="B35" s="37">
        <v>46329</v>
      </c>
      <c r="C35" s="75">
        <v>194.97</v>
      </c>
      <c r="D35" s="75">
        <v>73.22</v>
      </c>
      <c r="E35" s="75">
        <v>71.03</v>
      </c>
      <c r="F35" s="75">
        <v>50.72</v>
      </c>
      <c r="G35" s="75">
        <v>0</v>
      </c>
      <c r="H35" s="75">
        <v>0</v>
      </c>
      <c r="I35" s="75">
        <v>194.97</v>
      </c>
      <c r="J35" s="75">
        <v>0</v>
      </c>
      <c r="K35" s="75">
        <v>0</v>
      </c>
    </row>
    <row r="36" spans="2:29" ht="13.5" thickBot="1" x14ac:dyDescent="0.25">
      <c r="B36" s="37">
        <v>46330</v>
      </c>
      <c r="C36" s="75">
        <v>160.77000000000001</v>
      </c>
      <c r="D36" s="75">
        <v>75.2</v>
      </c>
      <c r="E36" s="75">
        <v>78.52</v>
      </c>
      <c r="F36" s="75">
        <v>7.05</v>
      </c>
      <c r="G36" s="75">
        <v>0</v>
      </c>
      <c r="H36" s="75">
        <v>0</v>
      </c>
      <c r="I36" s="75">
        <v>160.77000000000001</v>
      </c>
      <c r="J36" s="75">
        <v>0</v>
      </c>
      <c r="K36" s="75">
        <v>0</v>
      </c>
      <c r="O36" t="s">
        <v>201</v>
      </c>
      <c r="W36" t="s">
        <v>204</v>
      </c>
    </row>
    <row r="37" spans="2:29" ht="45.75" thickBot="1" x14ac:dyDescent="0.25">
      <c r="B37" s="37">
        <v>46331</v>
      </c>
      <c r="C37" s="75">
        <v>189.09</v>
      </c>
      <c r="D37" s="75">
        <v>76.52</v>
      </c>
      <c r="E37" s="75">
        <v>77.17</v>
      </c>
      <c r="F37" s="75">
        <v>35.4</v>
      </c>
      <c r="G37" s="75">
        <v>0</v>
      </c>
      <c r="H37" s="75">
        <v>0</v>
      </c>
      <c r="I37" s="75">
        <v>189.09</v>
      </c>
      <c r="J37" s="75">
        <v>0</v>
      </c>
      <c r="K37" s="75">
        <v>0</v>
      </c>
      <c r="O37" s="93" t="s">
        <v>177</v>
      </c>
      <c r="P37" s="93" t="s">
        <v>178</v>
      </c>
      <c r="Q37" s="93" t="s">
        <v>179</v>
      </c>
      <c r="W37" s="93" t="s">
        <v>173</v>
      </c>
      <c r="X37" s="93" t="s">
        <v>178</v>
      </c>
      <c r="Y37" s="93" t="s">
        <v>179</v>
      </c>
    </row>
    <row r="38" spans="2:29" ht="46.5" thickTop="1" thickBot="1" x14ac:dyDescent="0.3">
      <c r="B38" s="37">
        <v>46332</v>
      </c>
      <c r="C38" s="75">
        <v>197.62</v>
      </c>
      <c r="D38" s="75">
        <v>74.73</v>
      </c>
      <c r="E38" s="75">
        <v>76.78</v>
      </c>
      <c r="F38" s="75">
        <v>46.11</v>
      </c>
      <c r="G38" s="75">
        <v>0</v>
      </c>
      <c r="H38" s="75">
        <v>0</v>
      </c>
      <c r="I38" s="75">
        <v>197.62</v>
      </c>
      <c r="J38" s="75">
        <v>0</v>
      </c>
      <c r="K38" s="75">
        <v>0</v>
      </c>
      <c r="O38" s="94" t="s">
        <v>230</v>
      </c>
      <c r="P38" s="95">
        <v>29.955616065467861</v>
      </c>
      <c r="Q38" s="95">
        <f>'Gas demand fig 1 &amp; tab 1'!F3</f>
        <v>26.445738708290804</v>
      </c>
      <c r="W38" s="94" t="s">
        <v>5</v>
      </c>
      <c r="X38" s="95">
        <f>AC38/1000</f>
        <v>13.417000000000002</v>
      </c>
      <c r="Y38" s="95">
        <v>14.2</v>
      </c>
      <c r="AB38" t="s">
        <v>32</v>
      </c>
      <c r="AC38" s="75">
        <f>SUM(D2:D183)</f>
        <v>13417.000000000002</v>
      </c>
    </row>
    <row r="39" spans="2:29" ht="61.5" thickTop="1" thickBot="1" x14ac:dyDescent="0.3">
      <c r="B39" s="37">
        <v>46333</v>
      </c>
      <c r="C39" s="75">
        <v>217.09</v>
      </c>
      <c r="D39" s="75">
        <v>75.11</v>
      </c>
      <c r="E39" s="75">
        <v>71.989999999999995</v>
      </c>
      <c r="F39" s="75">
        <v>69.989999999999995</v>
      </c>
      <c r="G39" s="75">
        <v>0</v>
      </c>
      <c r="H39" s="75">
        <v>0</v>
      </c>
      <c r="I39" s="75">
        <v>217.09</v>
      </c>
      <c r="J39" s="75">
        <v>0</v>
      </c>
      <c r="K39" s="75">
        <v>0</v>
      </c>
      <c r="O39" s="96" t="s">
        <v>231</v>
      </c>
      <c r="P39" s="95">
        <v>3.8195848284993295</v>
      </c>
      <c r="Q39" s="95">
        <f>'Gas demand fig 1 &amp; tab 1'!F4</f>
        <v>3.6882562292218086</v>
      </c>
      <c r="W39" s="96" t="s">
        <v>33</v>
      </c>
      <c r="X39" s="97">
        <f>AC39/1000</f>
        <v>16.174720000000008</v>
      </c>
      <c r="Y39" s="95">
        <v>15.53055</v>
      </c>
      <c r="AB39" t="s">
        <v>33</v>
      </c>
      <c r="AC39" s="75">
        <f>SUM(E2:E183)</f>
        <v>16174.720000000007</v>
      </c>
    </row>
    <row r="40" spans="2:29" ht="76.5" thickTop="1" thickBot="1" x14ac:dyDescent="0.3">
      <c r="B40" s="37">
        <v>46334</v>
      </c>
      <c r="C40" s="75">
        <v>288.44</v>
      </c>
      <c r="D40" s="75">
        <v>74.33</v>
      </c>
      <c r="E40" s="75">
        <v>77.38</v>
      </c>
      <c r="F40" s="75">
        <v>110</v>
      </c>
      <c r="G40" s="75">
        <v>26.72</v>
      </c>
      <c r="H40" s="75">
        <v>0</v>
      </c>
      <c r="I40" s="75">
        <v>288.44</v>
      </c>
      <c r="J40" s="75">
        <v>0</v>
      </c>
      <c r="K40" s="75">
        <v>0</v>
      </c>
      <c r="O40" s="98" t="s">
        <v>238</v>
      </c>
      <c r="P40" s="95">
        <v>9.2192625432100677</v>
      </c>
      <c r="Q40" s="95">
        <f>'Gas demand fig 1 &amp; tab 1'!F5</f>
        <v>7.6034955483296702</v>
      </c>
      <c r="W40" s="98" t="s">
        <v>7</v>
      </c>
      <c r="X40" s="99">
        <f>AC40/1000</f>
        <v>16.80547</v>
      </c>
      <c r="Y40" s="95">
        <v>12.068210000000006</v>
      </c>
      <c r="AB40" t="s">
        <v>34</v>
      </c>
      <c r="AC40" s="75">
        <f>SUM(F2:F183)</f>
        <v>16805.47</v>
      </c>
    </row>
    <row r="41" spans="2:29" ht="61.5" thickTop="1" thickBot="1" x14ac:dyDescent="0.3">
      <c r="B41" s="37">
        <v>46335</v>
      </c>
      <c r="C41" s="75">
        <v>283.38</v>
      </c>
      <c r="D41" s="75">
        <v>73.78</v>
      </c>
      <c r="E41" s="75">
        <v>76.75</v>
      </c>
      <c r="F41" s="75">
        <v>110</v>
      </c>
      <c r="G41" s="75">
        <v>22.85</v>
      </c>
      <c r="H41" s="75">
        <v>0</v>
      </c>
      <c r="I41" s="75">
        <v>283.38</v>
      </c>
      <c r="J41" s="75">
        <v>0</v>
      </c>
      <c r="K41" s="75">
        <v>0</v>
      </c>
      <c r="O41" s="96" t="s">
        <v>1</v>
      </c>
      <c r="P41" s="95">
        <v>3.4713792259219254</v>
      </c>
      <c r="Q41" s="95">
        <f>'Gas demand fig 1 &amp; tab 1'!F7</f>
        <v>3.3098010344027267</v>
      </c>
      <c r="W41" s="96" t="s">
        <v>8</v>
      </c>
      <c r="X41" s="97">
        <f>AC41/1000</f>
        <v>0.23614000000000002</v>
      </c>
      <c r="Y41" s="95">
        <v>0.1</v>
      </c>
      <c r="AB41" t="s">
        <v>176</v>
      </c>
      <c r="AC41" s="75">
        <f>SUM(J2:J183)</f>
        <v>236.14000000000001</v>
      </c>
    </row>
    <row r="42" spans="2:29" ht="61.5" thickTop="1" thickBot="1" x14ac:dyDescent="0.3">
      <c r="B42" s="37">
        <v>46336</v>
      </c>
      <c r="C42" s="75">
        <v>308</v>
      </c>
      <c r="D42" s="75">
        <v>74.459999999999994</v>
      </c>
      <c r="E42" s="75">
        <v>88.59</v>
      </c>
      <c r="F42" s="75">
        <v>110</v>
      </c>
      <c r="G42" s="75">
        <v>34.950000000000003</v>
      </c>
      <c r="H42" s="75">
        <v>0</v>
      </c>
      <c r="I42" s="75">
        <v>308</v>
      </c>
      <c r="J42" s="75">
        <v>0</v>
      </c>
      <c r="K42" s="75">
        <v>0</v>
      </c>
      <c r="O42" s="98" t="s">
        <v>2</v>
      </c>
      <c r="P42" s="95">
        <v>0.38612000000000002</v>
      </c>
      <c r="Q42" s="95">
        <f>'Gas demand fig 1 &amp; tab 1'!F8</f>
        <v>1.3726968000000006</v>
      </c>
      <c r="S42" t="s">
        <v>180</v>
      </c>
      <c r="T42">
        <f>SUMIF(K2:K183,"&lt;0")*-1</f>
        <v>386.12</v>
      </c>
      <c r="U42" s="34">
        <f>T42/1000</f>
        <v>0.38612000000000002</v>
      </c>
      <c r="W42" s="100" t="s">
        <v>80</v>
      </c>
      <c r="X42" s="101">
        <f>(AC42/1000)</f>
        <v>2.1481600000000007</v>
      </c>
      <c r="Y42" s="95">
        <v>2.3393754999999974</v>
      </c>
      <c r="AB42" t="s">
        <v>35</v>
      </c>
      <c r="AC42" s="75">
        <f>SUM(G2:G183)</f>
        <v>2148.1600000000008</v>
      </c>
    </row>
    <row r="43" spans="2:29" ht="46.5" thickTop="1" thickBot="1" x14ac:dyDescent="0.3">
      <c r="B43" s="37">
        <v>46337</v>
      </c>
      <c r="C43" s="75">
        <v>236.91</v>
      </c>
      <c r="D43" s="75">
        <v>77.89</v>
      </c>
      <c r="E43" s="75">
        <v>83.47</v>
      </c>
      <c r="F43" s="75">
        <v>95.9</v>
      </c>
      <c r="G43" s="75">
        <v>0</v>
      </c>
      <c r="H43" s="75">
        <v>20.350000000000001</v>
      </c>
      <c r="I43" s="75">
        <v>257.26</v>
      </c>
      <c r="J43" s="75">
        <v>0</v>
      </c>
      <c r="K43" s="75">
        <v>0</v>
      </c>
      <c r="O43" s="98" t="s">
        <v>237</v>
      </c>
      <c r="P43" s="95">
        <v>1.9295599999999997</v>
      </c>
      <c r="Q43" s="95">
        <f>'Gas demand fig 1 &amp; tab 1'!F9</f>
        <v>2.1330466866666646</v>
      </c>
      <c r="S43" t="s">
        <v>181</v>
      </c>
      <c r="T43" s="75">
        <f>SUM(H2:H183)</f>
        <v>1929.5599999999997</v>
      </c>
      <c r="U43" s="34">
        <f>T43/1000</f>
        <v>1.9295599999999997</v>
      </c>
      <c r="W43" s="102" t="s">
        <v>10</v>
      </c>
      <c r="X43" s="103">
        <f>SUM(X38:X42)</f>
        <v>48.781490000000005</v>
      </c>
      <c r="Y43" s="103">
        <f>SUM(Y38:Y42)</f>
        <v>44.238135500000006</v>
      </c>
      <c r="AA43" s="34"/>
    </row>
    <row r="44" spans="2:29" ht="16.5" thickTop="1" thickBot="1" x14ac:dyDescent="0.3">
      <c r="B44" s="37">
        <v>46338</v>
      </c>
      <c r="C44" s="75">
        <v>223.63</v>
      </c>
      <c r="D44" s="75">
        <v>75.77</v>
      </c>
      <c r="E44" s="75">
        <v>83.16</v>
      </c>
      <c r="F44" s="75">
        <v>90.32</v>
      </c>
      <c r="G44" s="75">
        <v>0</v>
      </c>
      <c r="H44" s="75">
        <v>25.62</v>
      </c>
      <c r="I44" s="75">
        <v>249.25</v>
      </c>
      <c r="J44" s="75">
        <v>0</v>
      </c>
      <c r="K44" s="75">
        <v>0</v>
      </c>
      <c r="O44" s="102" t="s">
        <v>10</v>
      </c>
      <c r="P44" s="103">
        <f>SUM(P38:P43)</f>
        <v>48.781522663099182</v>
      </c>
      <c r="Q44" s="103">
        <f>SUM(Q38:Q43)</f>
        <v>44.553035006911671</v>
      </c>
    </row>
    <row r="45" spans="2:29" x14ac:dyDescent="0.2">
      <c r="B45" s="37">
        <v>46339</v>
      </c>
      <c r="C45" s="75">
        <v>240.61</v>
      </c>
      <c r="D45" s="75">
        <v>75.150000000000006</v>
      </c>
      <c r="E45" s="75">
        <v>81.45</v>
      </c>
      <c r="F45" s="75">
        <v>98.71</v>
      </c>
      <c r="G45" s="75">
        <v>0</v>
      </c>
      <c r="H45" s="75">
        <v>14.7</v>
      </c>
      <c r="I45" s="75">
        <v>255.31</v>
      </c>
      <c r="J45" s="75">
        <v>0</v>
      </c>
      <c r="K45" s="75">
        <v>0</v>
      </c>
    </row>
    <row r="46" spans="2:29" x14ac:dyDescent="0.2">
      <c r="B46" s="37">
        <v>46340</v>
      </c>
      <c r="C46" s="75">
        <v>258.89</v>
      </c>
      <c r="D46" s="75">
        <v>76.89</v>
      </c>
      <c r="E46" s="75">
        <v>80.08</v>
      </c>
      <c r="F46" s="75">
        <v>106.49</v>
      </c>
      <c r="G46" s="75">
        <v>0</v>
      </c>
      <c r="H46" s="75">
        <v>4.57</v>
      </c>
      <c r="I46" s="75">
        <v>263.45999999999998</v>
      </c>
      <c r="J46" s="75">
        <v>0</v>
      </c>
      <c r="K46" s="75">
        <v>0</v>
      </c>
    </row>
    <row r="47" spans="2:29" x14ac:dyDescent="0.2">
      <c r="B47" s="37">
        <v>46341</v>
      </c>
      <c r="C47" s="75">
        <v>300.67</v>
      </c>
      <c r="D47" s="75">
        <v>77.81</v>
      </c>
      <c r="E47" s="75">
        <v>85.67</v>
      </c>
      <c r="F47" s="75">
        <v>110</v>
      </c>
      <c r="G47" s="75">
        <v>27.19</v>
      </c>
      <c r="H47" s="75">
        <v>0</v>
      </c>
      <c r="I47" s="75">
        <v>300.67</v>
      </c>
      <c r="J47" s="75">
        <v>0</v>
      </c>
      <c r="K47" s="75">
        <v>0</v>
      </c>
    </row>
    <row r="48" spans="2:29" x14ac:dyDescent="0.2">
      <c r="B48" s="37">
        <v>46342</v>
      </c>
      <c r="C48" s="75">
        <v>315.23</v>
      </c>
      <c r="D48" s="75">
        <v>78.11</v>
      </c>
      <c r="E48" s="75">
        <v>106.07</v>
      </c>
      <c r="F48" s="75">
        <v>110</v>
      </c>
      <c r="G48" s="75">
        <v>21.05</v>
      </c>
      <c r="H48" s="75">
        <v>0</v>
      </c>
      <c r="I48" s="75">
        <v>315.23</v>
      </c>
      <c r="J48" s="75">
        <v>0</v>
      </c>
      <c r="K48" s="75">
        <v>0</v>
      </c>
    </row>
    <row r="49" spans="2:15" x14ac:dyDescent="0.2">
      <c r="B49" s="37">
        <v>46343</v>
      </c>
      <c r="C49" s="75">
        <v>301.45999999999998</v>
      </c>
      <c r="D49" s="75">
        <v>75.91</v>
      </c>
      <c r="E49" s="75">
        <v>82.49</v>
      </c>
      <c r="F49" s="75">
        <v>110</v>
      </c>
      <c r="G49" s="75">
        <v>33.06</v>
      </c>
      <c r="H49" s="75">
        <v>0</v>
      </c>
      <c r="I49" s="75">
        <v>301.45999999999998</v>
      </c>
      <c r="J49" s="75">
        <v>0</v>
      </c>
      <c r="K49" s="75">
        <v>0</v>
      </c>
    </row>
    <row r="50" spans="2:15" x14ac:dyDescent="0.2">
      <c r="B50" s="37">
        <v>46344</v>
      </c>
      <c r="C50" s="75">
        <v>299.62</v>
      </c>
      <c r="D50" s="75">
        <v>74.73</v>
      </c>
      <c r="E50" s="75">
        <v>80.069999999999993</v>
      </c>
      <c r="F50" s="75">
        <v>110</v>
      </c>
      <c r="G50" s="75">
        <v>34.82</v>
      </c>
      <c r="H50" s="75">
        <v>0</v>
      </c>
      <c r="I50" s="75">
        <v>299.62</v>
      </c>
      <c r="J50" s="75">
        <v>0</v>
      </c>
      <c r="K50" s="75">
        <v>0</v>
      </c>
    </row>
    <row r="51" spans="2:15" x14ac:dyDescent="0.2">
      <c r="B51" s="37">
        <v>46345</v>
      </c>
      <c r="C51" s="75">
        <v>296.23</v>
      </c>
      <c r="D51" s="75">
        <v>78</v>
      </c>
      <c r="E51" s="75">
        <v>94.33</v>
      </c>
      <c r="F51" s="75">
        <v>110</v>
      </c>
      <c r="G51" s="75">
        <v>13.89</v>
      </c>
      <c r="H51" s="75">
        <v>0</v>
      </c>
      <c r="I51" s="75">
        <v>296.23</v>
      </c>
      <c r="J51" s="75">
        <v>0</v>
      </c>
      <c r="K51" s="75">
        <v>0</v>
      </c>
    </row>
    <row r="52" spans="2:15" x14ac:dyDescent="0.2">
      <c r="B52" s="37">
        <v>46346</v>
      </c>
      <c r="C52" s="75">
        <v>252.76</v>
      </c>
      <c r="D52" s="75">
        <v>80.569999999999993</v>
      </c>
      <c r="E52" s="75">
        <v>104.54</v>
      </c>
      <c r="F52" s="75">
        <v>92.72</v>
      </c>
      <c r="G52" s="75">
        <v>0</v>
      </c>
      <c r="H52" s="75">
        <v>25.07</v>
      </c>
      <c r="I52" s="75">
        <v>277.83</v>
      </c>
      <c r="J52" s="75">
        <v>0</v>
      </c>
      <c r="K52" s="75">
        <v>0</v>
      </c>
    </row>
    <row r="53" spans="2:15" x14ac:dyDescent="0.2">
      <c r="B53" s="37">
        <v>46347</v>
      </c>
      <c r="C53" s="75">
        <v>265.14999999999998</v>
      </c>
      <c r="D53" s="75">
        <v>77.819999999999993</v>
      </c>
      <c r="E53" s="75">
        <v>96.15</v>
      </c>
      <c r="F53" s="75">
        <v>101.87</v>
      </c>
      <c r="G53" s="75">
        <v>0</v>
      </c>
      <c r="H53" s="75">
        <v>10.69</v>
      </c>
      <c r="I53" s="75">
        <v>275.83999999999997</v>
      </c>
      <c r="J53" s="75">
        <v>0</v>
      </c>
      <c r="K53" s="75">
        <v>0</v>
      </c>
    </row>
    <row r="54" spans="2:15" x14ac:dyDescent="0.2">
      <c r="B54" s="37">
        <v>46348</v>
      </c>
      <c r="C54" s="75">
        <v>238.26</v>
      </c>
      <c r="D54" s="75">
        <v>74.75</v>
      </c>
      <c r="E54" s="75">
        <v>92.64</v>
      </c>
      <c r="F54" s="75">
        <v>93</v>
      </c>
      <c r="G54" s="75">
        <v>0</v>
      </c>
      <c r="H54" s="75">
        <v>22.12</v>
      </c>
      <c r="I54" s="75">
        <v>260.38</v>
      </c>
      <c r="J54" s="75">
        <v>0</v>
      </c>
      <c r="K54" s="75">
        <v>0</v>
      </c>
      <c r="M54" t="s">
        <v>205</v>
      </c>
    </row>
    <row r="55" spans="2:15" x14ac:dyDescent="0.2">
      <c r="B55" s="37">
        <v>46349</v>
      </c>
      <c r="C55" s="75">
        <v>314.73</v>
      </c>
      <c r="D55" s="75">
        <v>77.42</v>
      </c>
      <c r="E55" s="75">
        <v>90.8</v>
      </c>
      <c r="F55" s="75">
        <v>110</v>
      </c>
      <c r="G55" s="75">
        <v>36.51</v>
      </c>
      <c r="H55" s="75">
        <v>0</v>
      </c>
      <c r="I55" s="75">
        <v>314.73</v>
      </c>
      <c r="J55" s="75">
        <v>0</v>
      </c>
      <c r="K55" s="75">
        <v>0</v>
      </c>
      <c r="N55" s="13">
        <v>46357</v>
      </c>
      <c r="O55" s="13">
        <v>46375</v>
      </c>
    </row>
    <row r="56" spans="2:15" ht="15" x14ac:dyDescent="0.25">
      <c r="B56" s="37">
        <v>46350</v>
      </c>
      <c r="C56" s="75">
        <v>337.14</v>
      </c>
      <c r="D56" s="75">
        <v>77.64</v>
      </c>
      <c r="E56" s="75">
        <v>105</v>
      </c>
      <c r="F56" s="75">
        <v>110.93</v>
      </c>
      <c r="G56" s="75">
        <v>43.57</v>
      </c>
      <c r="H56" s="75">
        <v>0</v>
      </c>
      <c r="I56" s="75">
        <v>337.14</v>
      </c>
      <c r="J56" s="75">
        <v>0</v>
      </c>
      <c r="K56" s="75">
        <v>0</v>
      </c>
      <c r="M56" s="91" t="s">
        <v>173</v>
      </c>
      <c r="N56" s="91" t="s">
        <v>174</v>
      </c>
      <c r="O56" s="91" t="s">
        <v>175</v>
      </c>
    </row>
    <row r="57" spans="2:15" x14ac:dyDescent="0.2">
      <c r="B57" s="37">
        <v>46351</v>
      </c>
      <c r="C57" s="75">
        <v>304.39</v>
      </c>
      <c r="D57" s="75">
        <v>73.38</v>
      </c>
      <c r="E57" s="75">
        <v>95.29</v>
      </c>
      <c r="F57" s="75">
        <v>110</v>
      </c>
      <c r="G57" s="75">
        <v>25.72</v>
      </c>
      <c r="H57" s="75">
        <v>0</v>
      </c>
      <c r="I57" s="75">
        <v>304.39</v>
      </c>
      <c r="J57" s="75">
        <v>0</v>
      </c>
      <c r="K57" s="75">
        <v>0</v>
      </c>
      <c r="M57" s="84" t="s">
        <v>5</v>
      </c>
      <c r="N57" s="4">
        <f>_xlfn.XLOOKUP($N$55,$B$2:$B$183,D$2:D$183)</f>
        <v>70.75</v>
      </c>
      <c r="O57" s="4">
        <f>_xlfn.XLOOKUP($O$55,$B$2:$B$183,D$2:D$183)</f>
        <v>75.75</v>
      </c>
    </row>
    <row r="58" spans="2:15" x14ac:dyDescent="0.2">
      <c r="B58" s="37">
        <v>46352</v>
      </c>
      <c r="C58" s="75">
        <v>378.29</v>
      </c>
      <c r="D58" s="75">
        <v>72.47</v>
      </c>
      <c r="E58" s="75">
        <v>105</v>
      </c>
      <c r="F58" s="75">
        <v>150</v>
      </c>
      <c r="G58" s="75">
        <v>50.82</v>
      </c>
      <c r="H58" s="75">
        <v>0</v>
      </c>
      <c r="I58" s="75">
        <v>378.29</v>
      </c>
      <c r="J58" s="75">
        <v>0</v>
      </c>
      <c r="K58" s="75">
        <v>0</v>
      </c>
      <c r="M58" s="84" t="s">
        <v>33</v>
      </c>
      <c r="N58" s="4">
        <f>_xlfn.XLOOKUP($N$55,$B$2:$B$183,E$2:E$183)</f>
        <v>105</v>
      </c>
      <c r="O58" s="4">
        <f>_xlfn.XLOOKUP($O$55,$B$2:$B$183,E$2:E$183)</f>
        <v>134</v>
      </c>
    </row>
    <row r="59" spans="2:15" x14ac:dyDescent="0.2">
      <c r="B59" s="37">
        <v>46353</v>
      </c>
      <c r="C59" s="75">
        <v>392.31</v>
      </c>
      <c r="D59" s="75">
        <v>71.040000000000006</v>
      </c>
      <c r="E59" s="75">
        <v>105</v>
      </c>
      <c r="F59" s="75">
        <v>150</v>
      </c>
      <c r="G59" s="75">
        <v>66.27</v>
      </c>
      <c r="H59" s="75">
        <v>0</v>
      </c>
      <c r="I59" s="75">
        <v>392.31</v>
      </c>
      <c r="J59" s="75">
        <v>0</v>
      </c>
      <c r="K59" s="75">
        <v>0</v>
      </c>
      <c r="M59" s="84" t="s">
        <v>7</v>
      </c>
      <c r="N59" s="4">
        <f>_xlfn.XLOOKUP($N$55,$B$2:$B$183,F$2:F$183)</f>
        <v>150</v>
      </c>
      <c r="O59" s="4">
        <f>_xlfn.XLOOKUP($O$55,$B$2:$B$183,F$2:F$183)</f>
        <v>150</v>
      </c>
    </row>
    <row r="60" spans="2:15" x14ac:dyDescent="0.2">
      <c r="B60" s="37">
        <v>46354</v>
      </c>
      <c r="C60" s="75">
        <v>375.9</v>
      </c>
      <c r="D60" s="75">
        <v>71.459999999999994</v>
      </c>
      <c r="E60" s="75">
        <v>105</v>
      </c>
      <c r="F60" s="75">
        <v>147.27000000000001</v>
      </c>
      <c r="G60" s="75">
        <v>52.17</v>
      </c>
      <c r="H60" s="75">
        <v>0</v>
      </c>
      <c r="I60" s="75">
        <v>375.9</v>
      </c>
      <c r="J60" s="75">
        <v>0</v>
      </c>
      <c r="K60" s="75">
        <v>0</v>
      </c>
      <c r="M60" s="84" t="s">
        <v>8</v>
      </c>
      <c r="N60" s="4">
        <f>_xlfn.XLOOKUP($N$55,$B$2:$B$183,J$2:J$183)</f>
        <v>0</v>
      </c>
      <c r="O60" s="4">
        <f>_xlfn.XLOOKUP($O$55,$B$2:$B$183,J$2:J$183)</f>
        <v>37.35</v>
      </c>
    </row>
    <row r="61" spans="2:15" x14ac:dyDescent="0.2">
      <c r="B61" s="37">
        <v>46355</v>
      </c>
      <c r="C61" s="75">
        <v>388.59</v>
      </c>
      <c r="D61" s="75">
        <v>66.760000000000005</v>
      </c>
      <c r="E61" s="75">
        <v>105</v>
      </c>
      <c r="F61" s="75">
        <v>150</v>
      </c>
      <c r="G61" s="75">
        <v>66.83</v>
      </c>
      <c r="H61" s="75">
        <v>0</v>
      </c>
      <c r="I61" s="75">
        <v>388.59</v>
      </c>
      <c r="J61" s="75">
        <v>0</v>
      </c>
      <c r="K61" s="75">
        <v>0</v>
      </c>
      <c r="M61" s="84" t="s">
        <v>80</v>
      </c>
      <c r="N61" s="4">
        <f>_xlfn.XLOOKUP($N$55,$B$2:$B$183,G$2:G$183)</f>
        <v>101.14</v>
      </c>
      <c r="O61" s="4">
        <f>_xlfn.XLOOKUP($O$55,$B$2:$B$183,G$2:G$183)</f>
        <v>16.7</v>
      </c>
    </row>
    <row r="62" spans="2:15" ht="15" x14ac:dyDescent="0.25">
      <c r="B62" s="37">
        <v>46356</v>
      </c>
      <c r="C62" s="75">
        <v>411</v>
      </c>
      <c r="D62" s="75">
        <v>69.459999999999994</v>
      </c>
      <c r="E62" s="75">
        <v>105</v>
      </c>
      <c r="F62" s="75">
        <v>150</v>
      </c>
      <c r="G62" s="75">
        <v>86.54</v>
      </c>
      <c r="H62" s="75">
        <v>0</v>
      </c>
      <c r="I62" s="75">
        <v>411</v>
      </c>
      <c r="J62" s="75">
        <v>0</v>
      </c>
      <c r="K62" s="75">
        <v>0</v>
      </c>
      <c r="M62" s="92" t="s">
        <v>139</v>
      </c>
      <c r="N62" s="104">
        <f>_xlfn.XLOOKUP($N$55,$B$2:$B$183,I$2:I$183)</f>
        <v>426.89</v>
      </c>
      <c r="O62" s="104">
        <f>_xlfn.XLOOKUP($O$55,$B$2:$B$183,I$2:I$183)</f>
        <v>413.81</v>
      </c>
    </row>
    <row r="63" spans="2:15" x14ac:dyDescent="0.2">
      <c r="B63" s="37">
        <v>46357</v>
      </c>
      <c r="C63" s="75">
        <v>426.89</v>
      </c>
      <c r="D63" s="75">
        <v>70.75</v>
      </c>
      <c r="E63" s="75">
        <v>105</v>
      </c>
      <c r="F63" s="75">
        <v>150</v>
      </c>
      <c r="G63" s="75">
        <v>101.14</v>
      </c>
      <c r="H63" s="75">
        <v>0</v>
      </c>
      <c r="I63" s="75">
        <v>426.89</v>
      </c>
      <c r="J63" s="75">
        <v>0</v>
      </c>
      <c r="K63" s="75">
        <v>0</v>
      </c>
    </row>
    <row r="64" spans="2:15" x14ac:dyDescent="0.2">
      <c r="B64" s="37">
        <v>46358</v>
      </c>
      <c r="C64" s="75">
        <v>420.78</v>
      </c>
      <c r="D64" s="75">
        <v>71.37</v>
      </c>
      <c r="E64" s="75">
        <v>105</v>
      </c>
      <c r="F64" s="75">
        <v>150</v>
      </c>
      <c r="G64" s="75">
        <v>94.41</v>
      </c>
      <c r="H64" s="75">
        <v>0</v>
      </c>
      <c r="I64" s="75">
        <v>420.78</v>
      </c>
      <c r="J64" s="75">
        <v>0</v>
      </c>
      <c r="K64" s="75">
        <v>0</v>
      </c>
    </row>
    <row r="65" spans="2:11" x14ac:dyDescent="0.2">
      <c r="B65" s="37">
        <v>46359</v>
      </c>
      <c r="C65" s="75">
        <v>425.32</v>
      </c>
      <c r="D65" s="75">
        <v>73.010000000000005</v>
      </c>
      <c r="E65" s="75">
        <v>105.02</v>
      </c>
      <c r="F65" s="75">
        <v>150</v>
      </c>
      <c r="G65" s="75">
        <v>97.29</v>
      </c>
      <c r="H65" s="75">
        <v>0</v>
      </c>
      <c r="I65" s="75">
        <v>425.32</v>
      </c>
      <c r="J65" s="75">
        <v>0</v>
      </c>
      <c r="K65" s="75">
        <v>0</v>
      </c>
    </row>
    <row r="66" spans="2:11" x14ac:dyDescent="0.2">
      <c r="B66" s="37">
        <v>46360</v>
      </c>
      <c r="C66" s="75">
        <v>310.89</v>
      </c>
      <c r="D66" s="75">
        <v>73.48</v>
      </c>
      <c r="E66" s="75">
        <v>91.7</v>
      </c>
      <c r="F66" s="75">
        <v>115</v>
      </c>
      <c r="G66" s="75">
        <v>30.71</v>
      </c>
      <c r="H66" s="75">
        <v>0</v>
      </c>
      <c r="I66" s="75">
        <v>310.89</v>
      </c>
      <c r="J66" s="75">
        <v>0</v>
      </c>
      <c r="K66" s="75">
        <v>0</v>
      </c>
    </row>
    <row r="67" spans="2:11" x14ac:dyDescent="0.2">
      <c r="B67" s="37">
        <v>46361</v>
      </c>
      <c r="C67" s="75">
        <v>298.89999999999998</v>
      </c>
      <c r="D67" s="75">
        <v>74.099999999999994</v>
      </c>
      <c r="E67" s="75">
        <v>81.819999999999993</v>
      </c>
      <c r="F67" s="75">
        <v>115</v>
      </c>
      <c r="G67" s="75">
        <v>27.98</v>
      </c>
      <c r="H67" s="75">
        <v>0</v>
      </c>
      <c r="I67" s="75">
        <v>298.89999999999998</v>
      </c>
      <c r="J67" s="75">
        <v>0</v>
      </c>
      <c r="K67" s="75">
        <v>0</v>
      </c>
    </row>
    <row r="68" spans="2:11" x14ac:dyDescent="0.2">
      <c r="B68" s="37">
        <v>46362</v>
      </c>
      <c r="C68" s="75">
        <v>389.09</v>
      </c>
      <c r="D68" s="75">
        <v>77.34</v>
      </c>
      <c r="E68" s="75">
        <v>105</v>
      </c>
      <c r="F68" s="75">
        <v>150</v>
      </c>
      <c r="G68" s="75">
        <v>56.76</v>
      </c>
      <c r="H68" s="75">
        <v>0</v>
      </c>
      <c r="I68" s="75">
        <v>389.09</v>
      </c>
      <c r="J68" s="75">
        <v>0</v>
      </c>
      <c r="K68" s="75">
        <v>0</v>
      </c>
    </row>
    <row r="69" spans="2:11" x14ac:dyDescent="0.2">
      <c r="B69" s="37">
        <v>46363</v>
      </c>
      <c r="C69" s="75">
        <v>419.64</v>
      </c>
      <c r="D69" s="75">
        <v>73.260000000000005</v>
      </c>
      <c r="E69" s="75">
        <v>122.54</v>
      </c>
      <c r="F69" s="75">
        <v>150</v>
      </c>
      <c r="G69" s="75">
        <v>73.849999999999994</v>
      </c>
      <c r="H69" s="75">
        <v>0</v>
      </c>
      <c r="I69" s="75">
        <v>419.64</v>
      </c>
      <c r="J69" s="75">
        <v>0</v>
      </c>
      <c r="K69" s="75">
        <v>0</v>
      </c>
    </row>
    <row r="70" spans="2:11" x14ac:dyDescent="0.2">
      <c r="B70" s="37">
        <v>46364</v>
      </c>
      <c r="C70" s="75">
        <v>411.14</v>
      </c>
      <c r="D70" s="75">
        <v>70.11</v>
      </c>
      <c r="E70" s="75">
        <v>134</v>
      </c>
      <c r="F70" s="75">
        <v>150</v>
      </c>
      <c r="G70" s="75">
        <v>46.36</v>
      </c>
      <c r="H70" s="75">
        <v>0</v>
      </c>
      <c r="I70" s="75">
        <v>411.14</v>
      </c>
      <c r="J70" s="75">
        <v>10.67</v>
      </c>
      <c r="K70" s="75">
        <v>0</v>
      </c>
    </row>
    <row r="71" spans="2:11" x14ac:dyDescent="0.2">
      <c r="B71" s="37">
        <v>46365</v>
      </c>
      <c r="C71" s="75">
        <v>363.42</v>
      </c>
      <c r="D71" s="75">
        <v>68.459999999999994</v>
      </c>
      <c r="E71" s="75">
        <v>111.31</v>
      </c>
      <c r="F71" s="75">
        <v>150</v>
      </c>
      <c r="G71" s="75">
        <v>33.65</v>
      </c>
      <c r="H71" s="75">
        <v>0</v>
      </c>
      <c r="I71" s="75">
        <v>363.42</v>
      </c>
      <c r="J71" s="75">
        <v>0</v>
      </c>
      <c r="K71" s="75">
        <v>0</v>
      </c>
    </row>
    <row r="72" spans="2:11" x14ac:dyDescent="0.2">
      <c r="B72" s="37">
        <v>46366</v>
      </c>
      <c r="C72" s="75">
        <v>324.27999999999997</v>
      </c>
      <c r="D72" s="75">
        <v>72.400000000000006</v>
      </c>
      <c r="E72" s="75">
        <v>105</v>
      </c>
      <c r="F72" s="75">
        <v>138.54</v>
      </c>
      <c r="G72" s="75">
        <v>8.35</v>
      </c>
      <c r="H72" s="75">
        <v>0</v>
      </c>
      <c r="I72" s="75">
        <v>324.27999999999997</v>
      </c>
      <c r="J72" s="75">
        <v>0</v>
      </c>
      <c r="K72" s="75">
        <v>0</v>
      </c>
    </row>
    <row r="73" spans="2:11" x14ac:dyDescent="0.2">
      <c r="B73" s="37">
        <v>46367</v>
      </c>
      <c r="C73" s="75">
        <v>254.68</v>
      </c>
      <c r="D73" s="75">
        <v>72.03</v>
      </c>
      <c r="E73" s="75">
        <v>106.25</v>
      </c>
      <c r="F73" s="75">
        <v>99.25</v>
      </c>
      <c r="G73" s="75">
        <v>0</v>
      </c>
      <c r="H73" s="75">
        <v>22.85</v>
      </c>
      <c r="I73" s="75">
        <v>277.53000000000003</v>
      </c>
      <c r="J73" s="75">
        <v>0</v>
      </c>
      <c r="K73" s="75">
        <v>0</v>
      </c>
    </row>
    <row r="74" spans="2:11" x14ac:dyDescent="0.2">
      <c r="B74" s="37">
        <v>46368</v>
      </c>
      <c r="C74" s="75">
        <v>264.3</v>
      </c>
      <c r="D74" s="75">
        <v>71.400000000000006</v>
      </c>
      <c r="E74" s="75">
        <v>102.5</v>
      </c>
      <c r="F74" s="75">
        <v>104.96</v>
      </c>
      <c r="G74" s="75">
        <v>0</v>
      </c>
      <c r="H74" s="75">
        <v>14.56</v>
      </c>
      <c r="I74" s="75">
        <v>278.86</v>
      </c>
      <c r="J74" s="75">
        <v>0</v>
      </c>
      <c r="K74" s="75">
        <v>0</v>
      </c>
    </row>
    <row r="75" spans="2:11" x14ac:dyDescent="0.2">
      <c r="B75" s="37">
        <v>46369</v>
      </c>
      <c r="C75" s="75">
        <v>342.93</v>
      </c>
      <c r="D75" s="75">
        <v>72.53</v>
      </c>
      <c r="E75" s="75">
        <v>108.57</v>
      </c>
      <c r="F75" s="75">
        <v>138.27000000000001</v>
      </c>
      <c r="G75" s="75">
        <v>23.55</v>
      </c>
      <c r="H75" s="75">
        <v>0</v>
      </c>
      <c r="I75" s="75">
        <v>342.93</v>
      </c>
      <c r="J75" s="75">
        <v>0</v>
      </c>
      <c r="K75" s="75">
        <v>0</v>
      </c>
    </row>
    <row r="76" spans="2:11" x14ac:dyDescent="0.2">
      <c r="B76" s="37">
        <v>46370</v>
      </c>
      <c r="C76" s="75">
        <v>366.11</v>
      </c>
      <c r="D76" s="75">
        <v>74.13</v>
      </c>
      <c r="E76" s="75">
        <v>126.83</v>
      </c>
      <c r="F76" s="75">
        <v>150</v>
      </c>
      <c r="G76" s="75">
        <v>15.16</v>
      </c>
      <c r="H76" s="75">
        <v>0</v>
      </c>
      <c r="I76" s="75">
        <v>366.11</v>
      </c>
      <c r="J76" s="75">
        <v>0</v>
      </c>
      <c r="K76" s="75">
        <v>0</v>
      </c>
    </row>
    <row r="77" spans="2:11" x14ac:dyDescent="0.2">
      <c r="B77" s="37">
        <v>46371</v>
      </c>
      <c r="C77" s="75">
        <v>364.75</v>
      </c>
      <c r="D77" s="75">
        <v>69.180000000000007</v>
      </c>
      <c r="E77" s="75">
        <v>127.3</v>
      </c>
      <c r="F77" s="75">
        <v>150</v>
      </c>
      <c r="G77" s="75">
        <v>18.260000000000002</v>
      </c>
      <c r="H77" s="75">
        <v>0</v>
      </c>
      <c r="I77" s="75">
        <v>364.75</v>
      </c>
      <c r="J77" s="75">
        <v>0</v>
      </c>
      <c r="K77" s="75">
        <v>0</v>
      </c>
    </row>
    <row r="78" spans="2:11" x14ac:dyDescent="0.2">
      <c r="B78" s="37">
        <v>46372</v>
      </c>
      <c r="C78" s="75">
        <v>367.99</v>
      </c>
      <c r="D78" s="75">
        <v>69.89</v>
      </c>
      <c r="E78" s="75">
        <v>134</v>
      </c>
      <c r="F78" s="75">
        <v>150</v>
      </c>
      <c r="G78" s="75">
        <v>6</v>
      </c>
      <c r="H78" s="75">
        <v>0</v>
      </c>
      <c r="I78" s="75">
        <v>367.99</v>
      </c>
      <c r="J78" s="75">
        <v>8.09</v>
      </c>
      <c r="K78" s="75">
        <v>0</v>
      </c>
    </row>
    <row r="79" spans="2:11" x14ac:dyDescent="0.2">
      <c r="B79" s="37">
        <v>46373</v>
      </c>
      <c r="C79" s="75">
        <v>400.73</v>
      </c>
      <c r="D79" s="75">
        <v>74.08</v>
      </c>
      <c r="E79" s="75">
        <v>134</v>
      </c>
      <c r="F79" s="75">
        <v>150</v>
      </c>
      <c r="G79" s="75">
        <v>16.25</v>
      </c>
      <c r="H79" s="75">
        <v>0</v>
      </c>
      <c r="I79" s="75">
        <v>400.73</v>
      </c>
      <c r="J79" s="75">
        <v>26.4</v>
      </c>
      <c r="K79" s="75">
        <v>0</v>
      </c>
    </row>
    <row r="80" spans="2:11" x14ac:dyDescent="0.2">
      <c r="B80" s="37">
        <v>46374</v>
      </c>
      <c r="C80" s="75">
        <v>408.76</v>
      </c>
      <c r="D80" s="75">
        <v>76.23</v>
      </c>
      <c r="E80" s="75">
        <v>134</v>
      </c>
      <c r="F80" s="75">
        <v>150</v>
      </c>
      <c r="G80" s="75">
        <v>16.48</v>
      </c>
      <c r="H80" s="75">
        <v>0</v>
      </c>
      <c r="I80" s="75">
        <v>408.76</v>
      </c>
      <c r="J80" s="75">
        <v>32.049999999999997</v>
      </c>
      <c r="K80" s="75">
        <v>0</v>
      </c>
    </row>
    <row r="81" spans="2:11" x14ac:dyDescent="0.2">
      <c r="B81" s="37">
        <v>46375</v>
      </c>
      <c r="C81" s="75">
        <v>413.81</v>
      </c>
      <c r="D81" s="75">
        <v>75.75</v>
      </c>
      <c r="E81" s="75">
        <v>134</v>
      </c>
      <c r="F81" s="75">
        <v>150</v>
      </c>
      <c r="G81" s="75">
        <v>16.7</v>
      </c>
      <c r="H81" s="75">
        <v>0</v>
      </c>
      <c r="I81" s="75">
        <v>413.81</v>
      </c>
      <c r="J81" s="75">
        <v>37.35</v>
      </c>
      <c r="K81" s="75">
        <v>0</v>
      </c>
    </row>
    <row r="82" spans="2:11" x14ac:dyDescent="0.2">
      <c r="B82" s="37">
        <v>46376</v>
      </c>
      <c r="C82" s="75">
        <v>412.1</v>
      </c>
      <c r="D82" s="75">
        <v>72.47</v>
      </c>
      <c r="E82" s="75">
        <v>134</v>
      </c>
      <c r="F82" s="75">
        <v>150</v>
      </c>
      <c r="G82" s="75">
        <v>16.71</v>
      </c>
      <c r="H82" s="75">
        <v>0</v>
      </c>
      <c r="I82" s="75">
        <v>412.1</v>
      </c>
      <c r="J82" s="75">
        <v>38.92</v>
      </c>
      <c r="K82" s="75">
        <v>0</v>
      </c>
    </row>
    <row r="83" spans="2:11" x14ac:dyDescent="0.2">
      <c r="B83" s="37">
        <v>46377</v>
      </c>
      <c r="C83" s="75">
        <v>418.63</v>
      </c>
      <c r="D83" s="75">
        <v>74.88</v>
      </c>
      <c r="E83" s="75">
        <v>134</v>
      </c>
      <c r="F83" s="75">
        <v>150</v>
      </c>
      <c r="G83" s="75">
        <v>16.920000000000002</v>
      </c>
      <c r="H83" s="75">
        <v>0</v>
      </c>
      <c r="I83" s="75">
        <v>418.63</v>
      </c>
      <c r="J83" s="75">
        <v>42.82</v>
      </c>
      <c r="K83" s="75">
        <v>0</v>
      </c>
    </row>
    <row r="84" spans="2:11" x14ac:dyDescent="0.2">
      <c r="B84" s="37">
        <v>46378</v>
      </c>
      <c r="C84" s="75">
        <v>408.15</v>
      </c>
      <c r="D84" s="75">
        <v>74.77</v>
      </c>
      <c r="E84" s="75">
        <v>134</v>
      </c>
      <c r="F84" s="75">
        <v>150</v>
      </c>
      <c r="G84" s="75">
        <v>16.37</v>
      </c>
      <c r="H84" s="75">
        <v>0</v>
      </c>
      <c r="I84" s="75">
        <v>408.15</v>
      </c>
      <c r="J84" s="75">
        <v>33.020000000000003</v>
      </c>
      <c r="K84" s="75">
        <v>0</v>
      </c>
    </row>
    <row r="85" spans="2:11" x14ac:dyDescent="0.2">
      <c r="B85" s="37">
        <v>46379</v>
      </c>
      <c r="C85" s="75">
        <v>378.54</v>
      </c>
      <c r="D85" s="75">
        <v>72.75</v>
      </c>
      <c r="E85" s="75">
        <v>134</v>
      </c>
      <c r="F85" s="75">
        <v>150</v>
      </c>
      <c r="G85" s="75">
        <v>14.97</v>
      </c>
      <c r="H85" s="75">
        <v>0</v>
      </c>
      <c r="I85" s="75">
        <v>378.54</v>
      </c>
      <c r="J85" s="75">
        <v>6.82</v>
      </c>
      <c r="K85" s="75">
        <v>0</v>
      </c>
    </row>
    <row r="86" spans="2:11" x14ac:dyDescent="0.2">
      <c r="B86" s="37">
        <v>46380</v>
      </c>
      <c r="C86" s="75">
        <v>307.19</v>
      </c>
      <c r="D86" s="75">
        <v>64.930000000000007</v>
      </c>
      <c r="E86" s="75">
        <v>105</v>
      </c>
      <c r="F86" s="75">
        <v>135.74</v>
      </c>
      <c r="G86" s="75">
        <v>1.52</v>
      </c>
      <c r="H86" s="75">
        <v>0</v>
      </c>
      <c r="I86" s="75">
        <v>307.19</v>
      </c>
      <c r="J86" s="75">
        <v>0</v>
      </c>
      <c r="K86" s="75">
        <v>0</v>
      </c>
    </row>
    <row r="87" spans="2:11" x14ac:dyDescent="0.2">
      <c r="B87" s="37">
        <v>46381</v>
      </c>
      <c r="C87" s="75">
        <v>287.13</v>
      </c>
      <c r="D87" s="75">
        <v>64.36</v>
      </c>
      <c r="E87" s="75">
        <v>105.37</v>
      </c>
      <c r="F87" s="75">
        <v>117.31</v>
      </c>
      <c r="G87" s="75">
        <v>0.1</v>
      </c>
      <c r="H87" s="75">
        <v>0</v>
      </c>
      <c r="I87" s="75">
        <v>287.13</v>
      </c>
      <c r="J87" s="75">
        <v>0</v>
      </c>
      <c r="K87" s="75">
        <v>0</v>
      </c>
    </row>
    <row r="88" spans="2:11" x14ac:dyDescent="0.2">
      <c r="B88" s="37">
        <v>46382</v>
      </c>
      <c r="C88" s="75">
        <v>297.24</v>
      </c>
      <c r="D88" s="75">
        <v>64.63</v>
      </c>
      <c r="E88" s="75">
        <v>105</v>
      </c>
      <c r="F88" s="75">
        <v>127</v>
      </c>
      <c r="G88" s="75">
        <v>0.61</v>
      </c>
      <c r="H88" s="75">
        <v>0</v>
      </c>
      <c r="I88" s="75">
        <v>297.24</v>
      </c>
      <c r="J88" s="75">
        <v>0</v>
      </c>
      <c r="K88" s="75">
        <v>0</v>
      </c>
    </row>
    <row r="89" spans="2:11" x14ac:dyDescent="0.2">
      <c r="B89" s="37">
        <v>46383</v>
      </c>
      <c r="C89" s="75">
        <v>283.19</v>
      </c>
      <c r="D89" s="75">
        <v>66.63</v>
      </c>
      <c r="E89" s="75">
        <v>101.77</v>
      </c>
      <c r="F89" s="75">
        <v>114.91</v>
      </c>
      <c r="G89" s="75">
        <v>0</v>
      </c>
      <c r="H89" s="75">
        <v>0.12</v>
      </c>
      <c r="I89" s="75">
        <v>283.31</v>
      </c>
      <c r="J89" s="75">
        <v>0</v>
      </c>
      <c r="K89" s="75">
        <v>0</v>
      </c>
    </row>
    <row r="90" spans="2:11" x14ac:dyDescent="0.2">
      <c r="B90" s="37">
        <v>46384</v>
      </c>
      <c r="C90" s="75">
        <v>260.77</v>
      </c>
      <c r="D90" s="75">
        <v>74.03</v>
      </c>
      <c r="E90" s="75">
        <v>97.83</v>
      </c>
      <c r="F90" s="75">
        <v>104.36</v>
      </c>
      <c r="G90" s="75">
        <v>0</v>
      </c>
      <c r="H90" s="75">
        <v>15.44</v>
      </c>
      <c r="I90" s="75">
        <v>276.20999999999998</v>
      </c>
      <c r="J90" s="75">
        <v>0</v>
      </c>
      <c r="K90" s="75">
        <v>0</v>
      </c>
    </row>
    <row r="91" spans="2:11" x14ac:dyDescent="0.2">
      <c r="B91" s="37">
        <v>46385</v>
      </c>
      <c r="C91" s="75">
        <v>229.67</v>
      </c>
      <c r="D91" s="75">
        <v>74.02</v>
      </c>
      <c r="E91" s="75">
        <v>106.73</v>
      </c>
      <c r="F91" s="75">
        <v>88.04</v>
      </c>
      <c r="G91" s="75">
        <v>0</v>
      </c>
      <c r="H91" s="75">
        <v>39.119999999999997</v>
      </c>
      <c r="I91" s="75">
        <v>268.78999999999996</v>
      </c>
      <c r="J91" s="75">
        <v>0</v>
      </c>
      <c r="K91" s="75">
        <v>0</v>
      </c>
    </row>
    <row r="92" spans="2:11" x14ac:dyDescent="0.2">
      <c r="B92" s="37">
        <v>46386</v>
      </c>
      <c r="C92" s="75">
        <v>233.92</v>
      </c>
      <c r="D92" s="75">
        <v>75.099999999999994</v>
      </c>
      <c r="E92" s="75">
        <v>87.58</v>
      </c>
      <c r="F92" s="75">
        <v>97.15</v>
      </c>
      <c r="G92" s="75">
        <v>0</v>
      </c>
      <c r="H92" s="75">
        <v>25.91</v>
      </c>
      <c r="I92" s="75">
        <v>259.83</v>
      </c>
      <c r="J92" s="75">
        <v>0</v>
      </c>
      <c r="K92" s="75">
        <v>0</v>
      </c>
    </row>
    <row r="93" spans="2:11" x14ac:dyDescent="0.2">
      <c r="B93" s="37">
        <v>46387</v>
      </c>
      <c r="C93" s="75">
        <v>219.07</v>
      </c>
      <c r="D93" s="75">
        <v>75.56</v>
      </c>
      <c r="E93" s="75">
        <v>113.32</v>
      </c>
      <c r="F93" s="75">
        <v>75.5</v>
      </c>
      <c r="G93" s="75">
        <v>0</v>
      </c>
      <c r="H93" s="75">
        <v>45.31</v>
      </c>
      <c r="I93" s="75">
        <v>264.38</v>
      </c>
      <c r="J93" s="75">
        <v>0</v>
      </c>
      <c r="K93" s="75">
        <v>0</v>
      </c>
    </row>
    <row r="94" spans="2:11" x14ac:dyDescent="0.2">
      <c r="B94" s="37">
        <v>46388</v>
      </c>
      <c r="C94" s="75">
        <v>216.85</v>
      </c>
      <c r="D94" s="75">
        <v>75.599999999999994</v>
      </c>
      <c r="E94" s="75">
        <v>114.98</v>
      </c>
      <c r="F94" s="75">
        <v>71.319999999999993</v>
      </c>
      <c r="G94" s="75">
        <v>0</v>
      </c>
      <c r="H94" s="75">
        <v>45.05</v>
      </c>
      <c r="I94" s="75">
        <v>261.89999999999998</v>
      </c>
      <c r="J94" s="75">
        <v>0</v>
      </c>
      <c r="K94" s="75">
        <v>0</v>
      </c>
    </row>
    <row r="95" spans="2:11" x14ac:dyDescent="0.2">
      <c r="B95" s="37">
        <v>46389</v>
      </c>
      <c r="C95" s="75">
        <v>233.33</v>
      </c>
      <c r="D95" s="75">
        <v>73.31</v>
      </c>
      <c r="E95" s="75">
        <v>115.15</v>
      </c>
      <c r="F95" s="75">
        <v>83.43</v>
      </c>
      <c r="G95" s="75">
        <v>0</v>
      </c>
      <c r="H95" s="75">
        <v>38.56</v>
      </c>
      <c r="I95" s="75">
        <v>271.89</v>
      </c>
      <c r="J95" s="75">
        <v>0</v>
      </c>
      <c r="K95" s="75">
        <v>0</v>
      </c>
    </row>
    <row r="96" spans="2:11" x14ac:dyDescent="0.2">
      <c r="B96" s="37">
        <v>46390</v>
      </c>
      <c r="C96" s="75">
        <v>254.84</v>
      </c>
      <c r="D96" s="75">
        <v>68.319999999999993</v>
      </c>
      <c r="E96" s="75">
        <v>110.98</v>
      </c>
      <c r="F96" s="75">
        <v>95.94</v>
      </c>
      <c r="G96" s="75">
        <v>0</v>
      </c>
      <c r="H96" s="75">
        <v>20.399999999999999</v>
      </c>
      <c r="I96" s="75">
        <v>275.24</v>
      </c>
      <c r="J96" s="75">
        <v>0</v>
      </c>
      <c r="K96" s="75">
        <v>0</v>
      </c>
    </row>
    <row r="97" spans="2:11" x14ac:dyDescent="0.2">
      <c r="B97" s="37">
        <v>46391</v>
      </c>
      <c r="C97" s="75">
        <v>316.72000000000003</v>
      </c>
      <c r="D97" s="75">
        <v>66.83</v>
      </c>
      <c r="E97" s="75">
        <v>113.97</v>
      </c>
      <c r="F97" s="75">
        <v>110</v>
      </c>
      <c r="G97" s="75">
        <v>25.92</v>
      </c>
      <c r="H97" s="75">
        <v>0</v>
      </c>
      <c r="I97" s="75">
        <v>316.72000000000003</v>
      </c>
      <c r="J97" s="75">
        <v>0</v>
      </c>
      <c r="K97" s="75">
        <v>0</v>
      </c>
    </row>
    <row r="98" spans="2:11" x14ac:dyDescent="0.2">
      <c r="B98" s="37">
        <v>46392</v>
      </c>
      <c r="C98" s="75">
        <v>318.39</v>
      </c>
      <c r="D98" s="75">
        <v>64.45</v>
      </c>
      <c r="E98" s="75">
        <v>107.96</v>
      </c>
      <c r="F98" s="75">
        <v>115.56</v>
      </c>
      <c r="G98" s="75">
        <v>30.42</v>
      </c>
      <c r="H98" s="75">
        <v>0</v>
      </c>
      <c r="I98" s="75">
        <v>318.39</v>
      </c>
      <c r="J98" s="75">
        <v>0</v>
      </c>
      <c r="K98" s="75">
        <v>0</v>
      </c>
    </row>
    <row r="99" spans="2:11" x14ac:dyDescent="0.2">
      <c r="B99" s="37">
        <v>46393</v>
      </c>
      <c r="C99" s="75">
        <v>340.15</v>
      </c>
      <c r="D99" s="75">
        <v>68.08</v>
      </c>
      <c r="E99" s="75">
        <v>109.44</v>
      </c>
      <c r="F99" s="75">
        <v>128.68</v>
      </c>
      <c r="G99" s="75">
        <v>33.94</v>
      </c>
      <c r="H99" s="75">
        <v>0</v>
      </c>
      <c r="I99" s="75">
        <v>340.15</v>
      </c>
      <c r="J99" s="75">
        <v>0</v>
      </c>
      <c r="K99" s="75">
        <v>0</v>
      </c>
    </row>
    <row r="100" spans="2:11" x14ac:dyDescent="0.2">
      <c r="B100" s="37">
        <v>46394</v>
      </c>
      <c r="C100" s="75">
        <v>310.95</v>
      </c>
      <c r="D100" s="75">
        <v>68.39</v>
      </c>
      <c r="E100" s="75">
        <v>105</v>
      </c>
      <c r="F100" s="75">
        <v>111.1</v>
      </c>
      <c r="G100" s="75">
        <v>26.46</v>
      </c>
      <c r="H100" s="75">
        <v>0</v>
      </c>
      <c r="I100" s="75">
        <v>310.95</v>
      </c>
      <c r="J100" s="75">
        <v>0</v>
      </c>
      <c r="K100" s="75">
        <v>0</v>
      </c>
    </row>
    <row r="101" spans="2:11" x14ac:dyDescent="0.2">
      <c r="B101" s="37">
        <v>46395</v>
      </c>
      <c r="C101" s="75">
        <v>278.35000000000002</v>
      </c>
      <c r="D101" s="75">
        <v>71.8</v>
      </c>
      <c r="E101" s="75">
        <v>109.37</v>
      </c>
      <c r="F101" s="75">
        <v>104.77</v>
      </c>
      <c r="G101" s="75">
        <v>0</v>
      </c>
      <c r="H101" s="75">
        <v>7.59</v>
      </c>
      <c r="I101" s="75">
        <v>285.94</v>
      </c>
      <c r="J101" s="75">
        <v>0</v>
      </c>
      <c r="K101" s="75">
        <v>0</v>
      </c>
    </row>
    <row r="102" spans="2:11" x14ac:dyDescent="0.2">
      <c r="B102" s="37">
        <v>46396</v>
      </c>
      <c r="C102" s="75">
        <v>287.95999999999998</v>
      </c>
      <c r="D102" s="75">
        <v>74.849999999999994</v>
      </c>
      <c r="E102" s="75">
        <v>105.35</v>
      </c>
      <c r="F102" s="75">
        <v>109.09</v>
      </c>
      <c r="G102" s="75">
        <v>0</v>
      </c>
      <c r="H102" s="75">
        <v>1.33</v>
      </c>
      <c r="I102" s="75">
        <v>289.28999999999996</v>
      </c>
      <c r="J102" s="75">
        <v>0</v>
      </c>
      <c r="K102" s="75">
        <v>0</v>
      </c>
    </row>
    <row r="103" spans="2:11" x14ac:dyDescent="0.2">
      <c r="B103" s="37">
        <v>46397</v>
      </c>
      <c r="C103" s="75">
        <v>326.13</v>
      </c>
      <c r="D103" s="75">
        <v>75.3</v>
      </c>
      <c r="E103" s="75">
        <v>105</v>
      </c>
      <c r="F103" s="75">
        <v>117.61</v>
      </c>
      <c r="G103" s="75">
        <v>28.22</v>
      </c>
      <c r="H103" s="75">
        <v>0</v>
      </c>
      <c r="I103" s="75">
        <v>326.13</v>
      </c>
      <c r="J103" s="75">
        <v>0</v>
      </c>
      <c r="K103" s="75">
        <v>0</v>
      </c>
    </row>
    <row r="104" spans="2:11" x14ac:dyDescent="0.2">
      <c r="B104" s="37">
        <v>46398</v>
      </c>
      <c r="C104" s="75">
        <v>339.65</v>
      </c>
      <c r="D104" s="75">
        <v>65.05</v>
      </c>
      <c r="E104" s="75">
        <v>105</v>
      </c>
      <c r="F104" s="75">
        <v>141.26</v>
      </c>
      <c r="G104" s="75">
        <v>28.34</v>
      </c>
      <c r="H104" s="75">
        <v>0</v>
      </c>
      <c r="I104" s="75">
        <v>339.65</v>
      </c>
      <c r="J104" s="75">
        <v>0</v>
      </c>
      <c r="K104" s="75">
        <v>0</v>
      </c>
    </row>
    <row r="105" spans="2:11" x14ac:dyDescent="0.2">
      <c r="B105" s="37">
        <v>46399</v>
      </c>
      <c r="C105" s="75">
        <v>309.10000000000002</v>
      </c>
      <c r="D105" s="75">
        <v>61.78</v>
      </c>
      <c r="E105" s="75">
        <v>105.48</v>
      </c>
      <c r="F105" s="75">
        <v>128.63</v>
      </c>
      <c r="G105" s="75">
        <v>13.21</v>
      </c>
      <c r="H105" s="75">
        <v>0</v>
      </c>
      <c r="I105" s="75">
        <v>309.10000000000002</v>
      </c>
      <c r="J105" s="75">
        <v>0</v>
      </c>
      <c r="K105" s="75">
        <v>0</v>
      </c>
    </row>
    <row r="106" spans="2:11" x14ac:dyDescent="0.2">
      <c r="B106" s="37">
        <v>46400</v>
      </c>
      <c r="C106" s="75">
        <v>268.62</v>
      </c>
      <c r="D106" s="75">
        <v>68.180000000000007</v>
      </c>
      <c r="E106" s="75">
        <v>110.64</v>
      </c>
      <c r="F106" s="75">
        <v>101.76</v>
      </c>
      <c r="G106" s="75">
        <v>0</v>
      </c>
      <c r="H106" s="75">
        <v>11.96</v>
      </c>
      <c r="I106" s="75">
        <v>280.58</v>
      </c>
      <c r="J106" s="75">
        <v>0</v>
      </c>
      <c r="K106" s="75">
        <v>0</v>
      </c>
    </row>
    <row r="107" spans="2:11" x14ac:dyDescent="0.2">
      <c r="B107" s="37">
        <v>46401</v>
      </c>
      <c r="C107" s="75">
        <v>213.72</v>
      </c>
      <c r="D107" s="75">
        <v>71.87</v>
      </c>
      <c r="E107" s="75">
        <v>115.42</v>
      </c>
      <c r="F107" s="75">
        <v>71.430000000000007</v>
      </c>
      <c r="G107" s="75">
        <v>0</v>
      </c>
      <c r="H107" s="75">
        <v>45.01</v>
      </c>
      <c r="I107" s="75">
        <v>258.73</v>
      </c>
      <c r="J107" s="75">
        <v>0</v>
      </c>
      <c r="K107" s="75">
        <v>0</v>
      </c>
    </row>
    <row r="108" spans="2:11" x14ac:dyDescent="0.2">
      <c r="B108" s="37">
        <v>46402</v>
      </c>
      <c r="C108" s="75">
        <v>205.86</v>
      </c>
      <c r="D108" s="75">
        <v>70.13</v>
      </c>
      <c r="E108" s="75">
        <v>114.87</v>
      </c>
      <c r="F108" s="75">
        <v>67.22</v>
      </c>
      <c r="G108" s="75">
        <v>0</v>
      </c>
      <c r="H108" s="75">
        <v>46.37</v>
      </c>
      <c r="I108" s="75">
        <v>252.23000000000002</v>
      </c>
      <c r="J108" s="75">
        <v>0</v>
      </c>
      <c r="K108" s="75">
        <v>0</v>
      </c>
    </row>
    <row r="109" spans="2:11" x14ac:dyDescent="0.2">
      <c r="B109" s="37">
        <v>46403</v>
      </c>
      <c r="C109" s="75">
        <v>192.07</v>
      </c>
      <c r="D109" s="75">
        <v>71.7</v>
      </c>
      <c r="E109" s="75">
        <v>115.1</v>
      </c>
      <c r="F109" s="75">
        <v>55.39</v>
      </c>
      <c r="G109" s="75">
        <v>0</v>
      </c>
      <c r="H109" s="75">
        <v>50.13</v>
      </c>
      <c r="I109" s="75">
        <v>242.2</v>
      </c>
      <c r="J109" s="75">
        <v>0</v>
      </c>
      <c r="K109" s="75">
        <v>0</v>
      </c>
    </row>
    <row r="110" spans="2:11" x14ac:dyDescent="0.2">
      <c r="B110" s="37">
        <v>46404</v>
      </c>
      <c r="C110" s="75">
        <v>268.35000000000002</v>
      </c>
      <c r="D110" s="75">
        <v>73.239999999999995</v>
      </c>
      <c r="E110" s="75">
        <v>115.37</v>
      </c>
      <c r="F110" s="75">
        <v>97.65</v>
      </c>
      <c r="G110" s="75">
        <v>0</v>
      </c>
      <c r="H110" s="75">
        <v>17.920000000000002</v>
      </c>
      <c r="I110" s="75">
        <v>286.27000000000004</v>
      </c>
      <c r="J110" s="75">
        <v>0</v>
      </c>
      <c r="K110" s="75">
        <v>0</v>
      </c>
    </row>
    <row r="111" spans="2:11" x14ac:dyDescent="0.2">
      <c r="B111" s="37">
        <v>46405</v>
      </c>
      <c r="C111" s="75">
        <v>317.24</v>
      </c>
      <c r="D111" s="75">
        <v>69.400000000000006</v>
      </c>
      <c r="E111" s="75">
        <v>114.98</v>
      </c>
      <c r="F111" s="75">
        <v>110</v>
      </c>
      <c r="G111" s="75">
        <v>22.86</v>
      </c>
      <c r="H111" s="75">
        <v>0</v>
      </c>
      <c r="I111" s="75">
        <v>317.24</v>
      </c>
      <c r="J111" s="75">
        <v>0</v>
      </c>
      <c r="K111" s="75">
        <v>0</v>
      </c>
    </row>
    <row r="112" spans="2:11" x14ac:dyDescent="0.2">
      <c r="B112" s="37">
        <v>46406</v>
      </c>
      <c r="C112" s="75">
        <v>329.53</v>
      </c>
      <c r="D112" s="75">
        <v>72.819999999999993</v>
      </c>
      <c r="E112" s="75">
        <v>113.79</v>
      </c>
      <c r="F112" s="75">
        <v>113.15</v>
      </c>
      <c r="G112" s="75">
        <v>29.78</v>
      </c>
      <c r="H112" s="75">
        <v>0</v>
      </c>
      <c r="I112" s="75">
        <v>329.53</v>
      </c>
      <c r="J112" s="75">
        <v>0</v>
      </c>
      <c r="K112" s="75">
        <v>0</v>
      </c>
    </row>
    <row r="113" spans="2:11" x14ac:dyDescent="0.2">
      <c r="B113" s="37">
        <v>46407</v>
      </c>
      <c r="C113" s="75">
        <v>349.94</v>
      </c>
      <c r="D113" s="75">
        <v>68.52</v>
      </c>
      <c r="E113" s="75">
        <v>105</v>
      </c>
      <c r="F113" s="75">
        <v>128.41999999999999</v>
      </c>
      <c r="G113" s="75">
        <v>48.01</v>
      </c>
      <c r="H113" s="75">
        <v>0</v>
      </c>
      <c r="I113" s="75">
        <v>349.94</v>
      </c>
      <c r="J113" s="75">
        <v>0</v>
      </c>
      <c r="K113" s="75">
        <v>0</v>
      </c>
    </row>
    <row r="114" spans="2:11" x14ac:dyDescent="0.2">
      <c r="B114" s="37">
        <v>46408</v>
      </c>
      <c r="C114" s="83">
        <v>356.16</v>
      </c>
      <c r="D114" s="83">
        <v>68.150000000000006</v>
      </c>
      <c r="E114" s="83">
        <v>105</v>
      </c>
      <c r="F114" s="83">
        <v>141.1</v>
      </c>
      <c r="G114" s="83">
        <v>41.91</v>
      </c>
      <c r="H114" s="83">
        <v>0</v>
      </c>
      <c r="I114" s="83">
        <v>356.16</v>
      </c>
      <c r="J114" s="83">
        <v>0</v>
      </c>
      <c r="K114" s="83">
        <v>0</v>
      </c>
    </row>
    <row r="115" spans="2:11" x14ac:dyDescent="0.2">
      <c r="B115" s="37">
        <v>46409</v>
      </c>
      <c r="C115" s="75">
        <v>290.76</v>
      </c>
      <c r="D115" s="75">
        <v>67.650000000000006</v>
      </c>
      <c r="E115" s="75">
        <v>104.17</v>
      </c>
      <c r="F115" s="75">
        <v>110</v>
      </c>
      <c r="G115" s="75">
        <v>8.94</v>
      </c>
      <c r="H115" s="75">
        <v>0</v>
      </c>
      <c r="I115" s="75">
        <v>290.76</v>
      </c>
      <c r="J115" s="75">
        <v>0</v>
      </c>
      <c r="K115" s="75">
        <v>0</v>
      </c>
    </row>
    <row r="116" spans="2:11" x14ac:dyDescent="0.2">
      <c r="B116" s="37">
        <v>46410</v>
      </c>
      <c r="C116" s="75">
        <v>250.99</v>
      </c>
      <c r="D116" s="75">
        <v>67.25</v>
      </c>
      <c r="E116" s="75">
        <v>86.04</v>
      </c>
      <c r="F116" s="75">
        <v>104.98</v>
      </c>
      <c r="G116" s="75">
        <v>0</v>
      </c>
      <c r="H116" s="75">
        <v>7.28</v>
      </c>
      <c r="I116" s="75">
        <v>258.27</v>
      </c>
      <c r="J116" s="75">
        <v>0</v>
      </c>
      <c r="K116" s="75">
        <v>0</v>
      </c>
    </row>
    <row r="117" spans="2:11" x14ac:dyDescent="0.2">
      <c r="B117" s="37">
        <v>46411</v>
      </c>
      <c r="C117" s="75">
        <v>273.95</v>
      </c>
      <c r="D117" s="75">
        <v>70.180000000000007</v>
      </c>
      <c r="E117" s="75">
        <v>87.1</v>
      </c>
      <c r="F117" s="75">
        <v>110</v>
      </c>
      <c r="G117" s="75">
        <v>6.67</v>
      </c>
      <c r="H117" s="75">
        <v>0</v>
      </c>
      <c r="I117" s="75">
        <v>273.95</v>
      </c>
      <c r="J117" s="75">
        <v>0</v>
      </c>
      <c r="K117" s="75">
        <v>0</v>
      </c>
    </row>
    <row r="118" spans="2:11" x14ac:dyDescent="0.2">
      <c r="B118" s="37">
        <v>46412</v>
      </c>
      <c r="C118" s="75">
        <v>276.52999999999997</v>
      </c>
      <c r="D118" s="75">
        <v>67.459999999999994</v>
      </c>
      <c r="E118" s="75">
        <v>93.23</v>
      </c>
      <c r="F118" s="75">
        <v>110</v>
      </c>
      <c r="G118" s="75">
        <v>5.83</v>
      </c>
      <c r="H118" s="75">
        <v>0</v>
      </c>
      <c r="I118" s="75">
        <v>276.52999999999997</v>
      </c>
      <c r="J118" s="75">
        <v>0</v>
      </c>
      <c r="K118" s="75">
        <v>0</v>
      </c>
    </row>
    <row r="119" spans="2:11" x14ac:dyDescent="0.2">
      <c r="B119" s="37">
        <v>46413</v>
      </c>
      <c r="C119" s="75">
        <v>302.79000000000002</v>
      </c>
      <c r="D119" s="75">
        <v>67.75</v>
      </c>
      <c r="E119" s="75">
        <v>105</v>
      </c>
      <c r="F119" s="75">
        <v>116.55</v>
      </c>
      <c r="G119" s="75">
        <v>13.49</v>
      </c>
      <c r="H119" s="75">
        <v>0</v>
      </c>
      <c r="I119" s="75">
        <v>302.79000000000002</v>
      </c>
      <c r="J119" s="75">
        <v>0</v>
      </c>
      <c r="K119" s="75">
        <v>0</v>
      </c>
    </row>
    <row r="120" spans="2:11" x14ac:dyDescent="0.2">
      <c r="B120" s="37">
        <v>46414</v>
      </c>
      <c r="C120" s="75">
        <v>301.91000000000003</v>
      </c>
      <c r="D120" s="75">
        <v>68.53</v>
      </c>
      <c r="E120" s="75">
        <v>105</v>
      </c>
      <c r="F120" s="75">
        <v>115.3</v>
      </c>
      <c r="G120" s="75">
        <v>13.08</v>
      </c>
      <c r="H120" s="75">
        <v>0</v>
      </c>
      <c r="I120" s="75">
        <v>301.91000000000003</v>
      </c>
      <c r="J120" s="75">
        <v>0</v>
      </c>
      <c r="K120" s="75">
        <v>0</v>
      </c>
    </row>
    <row r="121" spans="2:11" x14ac:dyDescent="0.2">
      <c r="B121" s="37">
        <v>46415</v>
      </c>
      <c r="C121" s="75">
        <v>335.3</v>
      </c>
      <c r="D121" s="75">
        <v>69.62</v>
      </c>
      <c r="E121" s="75">
        <v>105</v>
      </c>
      <c r="F121" s="75">
        <v>134.46</v>
      </c>
      <c r="G121" s="75">
        <v>26.22</v>
      </c>
      <c r="H121" s="75">
        <v>0</v>
      </c>
      <c r="I121" s="75">
        <v>335.3</v>
      </c>
      <c r="J121" s="75">
        <v>0</v>
      </c>
      <c r="K121" s="75">
        <v>0</v>
      </c>
    </row>
    <row r="122" spans="2:11" x14ac:dyDescent="0.2">
      <c r="B122" s="37">
        <v>46416</v>
      </c>
      <c r="C122" s="75">
        <v>318.54000000000002</v>
      </c>
      <c r="D122" s="75">
        <v>70.760000000000005</v>
      </c>
      <c r="E122" s="75">
        <v>105</v>
      </c>
      <c r="F122" s="75">
        <v>129.4</v>
      </c>
      <c r="G122" s="75">
        <v>13.38</v>
      </c>
      <c r="H122" s="75">
        <v>0</v>
      </c>
      <c r="I122" s="75">
        <v>318.54000000000002</v>
      </c>
      <c r="J122" s="75">
        <v>0</v>
      </c>
      <c r="K122" s="75">
        <v>0</v>
      </c>
    </row>
    <row r="123" spans="2:11" x14ac:dyDescent="0.2">
      <c r="B123" s="37">
        <v>46417</v>
      </c>
      <c r="C123" s="75">
        <v>291.26</v>
      </c>
      <c r="D123" s="75">
        <v>67.25</v>
      </c>
      <c r="E123" s="75">
        <v>101.87</v>
      </c>
      <c r="F123" s="75">
        <v>110</v>
      </c>
      <c r="G123" s="75">
        <v>12.15</v>
      </c>
      <c r="H123" s="75">
        <v>0</v>
      </c>
      <c r="I123" s="75">
        <v>291.26</v>
      </c>
      <c r="J123" s="75">
        <v>0</v>
      </c>
      <c r="K123" s="75">
        <v>0</v>
      </c>
    </row>
    <row r="124" spans="2:11" x14ac:dyDescent="0.2">
      <c r="B124" s="37">
        <v>46418</v>
      </c>
      <c r="C124" s="75">
        <v>345.49</v>
      </c>
      <c r="D124" s="75">
        <v>67.73</v>
      </c>
      <c r="E124" s="75">
        <v>113.54</v>
      </c>
      <c r="F124" s="75">
        <v>150</v>
      </c>
      <c r="G124" s="75">
        <v>14.22</v>
      </c>
      <c r="H124" s="75">
        <v>0</v>
      </c>
      <c r="I124" s="75">
        <v>345.49</v>
      </c>
      <c r="J124" s="75">
        <v>0</v>
      </c>
      <c r="K124" s="75">
        <v>0</v>
      </c>
    </row>
    <row r="125" spans="2:11" x14ac:dyDescent="0.2">
      <c r="B125" s="37">
        <v>46419</v>
      </c>
      <c r="C125" s="75">
        <v>317.86</v>
      </c>
      <c r="D125" s="75">
        <v>73.11</v>
      </c>
      <c r="E125" s="75">
        <v>105</v>
      </c>
      <c r="F125" s="75">
        <v>137.16</v>
      </c>
      <c r="G125" s="75">
        <v>2.59</v>
      </c>
      <c r="H125" s="75">
        <v>0</v>
      </c>
      <c r="I125" s="75">
        <v>317.86</v>
      </c>
      <c r="J125" s="75">
        <v>0</v>
      </c>
      <c r="K125" s="75">
        <v>0</v>
      </c>
    </row>
    <row r="126" spans="2:11" x14ac:dyDescent="0.2">
      <c r="B126" s="37">
        <v>46420</v>
      </c>
      <c r="C126" s="75">
        <v>298.13</v>
      </c>
      <c r="D126" s="75">
        <v>74.58</v>
      </c>
      <c r="E126" s="75">
        <v>105</v>
      </c>
      <c r="F126" s="75">
        <v>116.98</v>
      </c>
      <c r="G126" s="75">
        <v>1.57</v>
      </c>
      <c r="H126" s="75">
        <v>0</v>
      </c>
      <c r="I126" s="75">
        <v>298.13</v>
      </c>
      <c r="J126" s="75">
        <v>0</v>
      </c>
      <c r="K126" s="75">
        <v>0</v>
      </c>
    </row>
    <row r="127" spans="2:11" x14ac:dyDescent="0.2">
      <c r="B127" s="37">
        <v>46421</v>
      </c>
      <c r="C127" s="75">
        <v>280.89999999999998</v>
      </c>
      <c r="D127" s="75">
        <v>72.5</v>
      </c>
      <c r="E127" s="75">
        <v>105</v>
      </c>
      <c r="F127" s="75">
        <v>102.29</v>
      </c>
      <c r="G127" s="75">
        <v>1.1200000000000001</v>
      </c>
      <c r="H127" s="75">
        <v>0</v>
      </c>
      <c r="I127" s="75">
        <v>280.89999999999998</v>
      </c>
      <c r="J127" s="75">
        <v>0</v>
      </c>
      <c r="K127" s="75">
        <v>0</v>
      </c>
    </row>
    <row r="128" spans="2:11" x14ac:dyDescent="0.2">
      <c r="B128" s="37">
        <v>46422</v>
      </c>
      <c r="C128" s="75">
        <v>224.18</v>
      </c>
      <c r="D128" s="75">
        <v>73.52</v>
      </c>
      <c r="E128" s="75">
        <v>82.33</v>
      </c>
      <c r="F128" s="75">
        <v>84.12</v>
      </c>
      <c r="G128" s="75">
        <v>0</v>
      </c>
      <c r="H128" s="75">
        <v>15.79</v>
      </c>
      <c r="I128" s="75">
        <v>239.97</v>
      </c>
      <c r="J128" s="75">
        <v>0</v>
      </c>
      <c r="K128" s="75">
        <v>0</v>
      </c>
    </row>
    <row r="129" spans="2:11" x14ac:dyDescent="0.2">
      <c r="B129" s="37">
        <v>46423</v>
      </c>
      <c r="C129" s="75">
        <v>199.66</v>
      </c>
      <c r="D129" s="75">
        <v>76.09</v>
      </c>
      <c r="E129" s="75">
        <v>86.73</v>
      </c>
      <c r="F129" s="75">
        <v>71.27</v>
      </c>
      <c r="G129" s="75">
        <v>0</v>
      </c>
      <c r="H129" s="75">
        <v>34.43</v>
      </c>
      <c r="I129" s="75">
        <v>234.09</v>
      </c>
      <c r="J129" s="75">
        <v>0</v>
      </c>
      <c r="K129" s="75">
        <v>0</v>
      </c>
    </row>
    <row r="130" spans="2:11" x14ac:dyDescent="0.2">
      <c r="B130" s="37">
        <v>46424</v>
      </c>
      <c r="C130" s="75">
        <v>185.69</v>
      </c>
      <c r="D130" s="75">
        <v>73.52</v>
      </c>
      <c r="E130" s="75">
        <v>78.67</v>
      </c>
      <c r="F130" s="75">
        <v>69.91</v>
      </c>
      <c r="G130" s="75">
        <v>0</v>
      </c>
      <c r="H130" s="75">
        <v>36.409999999999997</v>
      </c>
      <c r="I130" s="75">
        <v>222.1</v>
      </c>
      <c r="J130" s="75">
        <v>0</v>
      </c>
      <c r="K130" s="75">
        <v>0</v>
      </c>
    </row>
    <row r="131" spans="2:11" x14ac:dyDescent="0.2">
      <c r="B131" s="37">
        <v>46425</v>
      </c>
      <c r="C131" s="75">
        <v>206.37</v>
      </c>
      <c r="D131" s="75">
        <v>75.349999999999994</v>
      </c>
      <c r="E131" s="75">
        <v>80.680000000000007</v>
      </c>
      <c r="F131" s="75">
        <v>76.78</v>
      </c>
      <c r="G131" s="75">
        <v>0</v>
      </c>
      <c r="H131" s="75">
        <v>26.44</v>
      </c>
      <c r="I131" s="75">
        <v>232.81</v>
      </c>
      <c r="J131" s="75">
        <v>0</v>
      </c>
      <c r="K131" s="75">
        <v>0</v>
      </c>
    </row>
    <row r="132" spans="2:11" x14ac:dyDescent="0.2">
      <c r="B132" s="37">
        <v>46426</v>
      </c>
      <c r="C132" s="75">
        <v>233.45</v>
      </c>
      <c r="D132" s="75">
        <v>75.06</v>
      </c>
      <c r="E132" s="75">
        <v>79.12</v>
      </c>
      <c r="F132" s="75">
        <v>88.58</v>
      </c>
      <c r="G132" s="75">
        <v>0</v>
      </c>
      <c r="H132" s="75">
        <v>9.31</v>
      </c>
      <c r="I132" s="75">
        <v>242.76</v>
      </c>
      <c r="J132" s="75">
        <v>0</v>
      </c>
      <c r="K132" s="75">
        <v>0</v>
      </c>
    </row>
    <row r="133" spans="2:11" x14ac:dyDescent="0.2">
      <c r="B133" s="37">
        <v>46427</v>
      </c>
      <c r="C133" s="75">
        <v>258.88</v>
      </c>
      <c r="D133" s="75">
        <v>74.28</v>
      </c>
      <c r="E133" s="75">
        <v>79.53</v>
      </c>
      <c r="F133" s="75">
        <v>95</v>
      </c>
      <c r="G133" s="75">
        <v>10.07</v>
      </c>
      <c r="H133" s="75">
        <v>0</v>
      </c>
      <c r="I133" s="75">
        <v>258.88</v>
      </c>
      <c r="J133" s="75">
        <v>0</v>
      </c>
      <c r="K133" s="75">
        <v>0</v>
      </c>
    </row>
    <row r="134" spans="2:11" x14ac:dyDescent="0.2">
      <c r="B134" s="37">
        <v>46428</v>
      </c>
      <c r="C134" s="75">
        <v>253.08</v>
      </c>
      <c r="D134" s="75">
        <v>75.209999999999994</v>
      </c>
      <c r="E134" s="75">
        <v>77.91</v>
      </c>
      <c r="F134" s="75">
        <v>95</v>
      </c>
      <c r="G134" s="75">
        <v>4.96</v>
      </c>
      <c r="H134" s="75">
        <v>0</v>
      </c>
      <c r="I134" s="75">
        <v>253.08</v>
      </c>
      <c r="J134" s="75">
        <v>0</v>
      </c>
      <c r="K134" s="75">
        <v>0</v>
      </c>
    </row>
    <row r="135" spans="2:11" x14ac:dyDescent="0.2">
      <c r="B135" s="37">
        <v>46429</v>
      </c>
      <c r="C135" s="75">
        <v>214.72</v>
      </c>
      <c r="D135" s="75">
        <v>74.709999999999994</v>
      </c>
      <c r="E135" s="75">
        <v>74.45</v>
      </c>
      <c r="F135" s="75">
        <v>82.99</v>
      </c>
      <c r="G135" s="75">
        <v>0</v>
      </c>
      <c r="H135" s="75">
        <v>17.43</v>
      </c>
      <c r="I135" s="75">
        <v>232.15</v>
      </c>
      <c r="J135" s="75">
        <v>0</v>
      </c>
      <c r="K135" s="75">
        <v>0</v>
      </c>
    </row>
    <row r="136" spans="2:11" x14ac:dyDescent="0.2">
      <c r="B136" s="37">
        <v>46430</v>
      </c>
      <c r="C136" s="75">
        <v>208.84</v>
      </c>
      <c r="D136" s="75">
        <v>76.89</v>
      </c>
      <c r="E136" s="75">
        <v>73.06</v>
      </c>
      <c r="F136" s="75">
        <v>80.27</v>
      </c>
      <c r="G136" s="75">
        <v>0</v>
      </c>
      <c r="H136" s="75">
        <v>21.38</v>
      </c>
      <c r="I136" s="75">
        <v>230.22</v>
      </c>
      <c r="J136" s="75">
        <v>0</v>
      </c>
      <c r="K136" s="75">
        <v>0</v>
      </c>
    </row>
    <row r="137" spans="2:11" x14ac:dyDescent="0.2">
      <c r="B137" s="37">
        <v>46431</v>
      </c>
      <c r="C137" s="75">
        <v>210.81</v>
      </c>
      <c r="D137" s="75">
        <v>77.069999999999993</v>
      </c>
      <c r="E137" s="75">
        <v>73.34</v>
      </c>
      <c r="F137" s="75">
        <v>80.88</v>
      </c>
      <c r="G137" s="75">
        <v>0</v>
      </c>
      <c r="H137" s="75">
        <v>20.48</v>
      </c>
      <c r="I137" s="75">
        <v>231.29</v>
      </c>
      <c r="J137" s="75">
        <v>0</v>
      </c>
      <c r="K137" s="75">
        <v>0</v>
      </c>
    </row>
    <row r="138" spans="2:11" x14ac:dyDescent="0.2">
      <c r="B138" s="37">
        <v>46432</v>
      </c>
      <c r="C138" s="75">
        <v>226.61</v>
      </c>
      <c r="D138" s="75">
        <v>77.099999999999994</v>
      </c>
      <c r="E138" s="75">
        <v>73.58</v>
      </c>
      <c r="F138" s="75">
        <v>87.22</v>
      </c>
      <c r="G138" s="75">
        <v>0</v>
      </c>
      <c r="H138" s="75">
        <v>11.29</v>
      </c>
      <c r="I138" s="75">
        <v>237.9</v>
      </c>
      <c r="J138" s="75">
        <v>0</v>
      </c>
      <c r="K138" s="75">
        <v>0</v>
      </c>
    </row>
    <row r="139" spans="2:11" x14ac:dyDescent="0.2">
      <c r="B139" s="37">
        <v>46433</v>
      </c>
      <c r="C139" s="75">
        <v>254.65</v>
      </c>
      <c r="D139" s="75">
        <v>76.430000000000007</v>
      </c>
      <c r="E139" s="75">
        <v>73.97</v>
      </c>
      <c r="F139" s="75">
        <v>95</v>
      </c>
      <c r="G139" s="75">
        <v>9.25</v>
      </c>
      <c r="H139" s="75">
        <v>0</v>
      </c>
      <c r="I139" s="75">
        <v>254.65</v>
      </c>
      <c r="J139" s="75">
        <v>0</v>
      </c>
      <c r="K139" s="75">
        <v>0</v>
      </c>
    </row>
    <row r="140" spans="2:11" x14ac:dyDescent="0.2">
      <c r="B140" s="37">
        <v>46434</v>
      </c>
      <c r="C140" s="75">
        <v>240.72</v>
      </c>
      <c r="D140" s="75">
        <v>71.33</v>
      </c>
      <c r="E140" s="75">
        <v>69.09</v>
      </c>
      <c r="F140" s="75">
        <v>95</v>
      </c>
      <c r="G140" s="75">
        <v>5.3</v>
      </c>
      <c r="H140" s="75">
        <v>0</v>
      </c>
      <c r="I140" s="75">
        <v>240.72</v>
      </c>
      <c r="J140" s="75">
        <v>0</v>
      </c>
      <c r="K140" s="75">
        <v>0</v>
      </c>
    </row>
    <row r="141" spans="2:11" x14ac:dyDescent="0.2">
      <c r="B141" s="37">
        <v>46435</v>
      </c>
      <c r="C141" s="75">
        <v>251.87</v>
      </c>
      <c r="D141" s="75">
        <v>68.72</v>
      </c>
      <c r="E141" s="75">
        <v>71.930000000000007</v>
      </c>
      <c r="F141" s="75">
        <v>95</v>
      </c>
      <c r="G141" s="75">
        <v>16.22</v>
      </c>
      <c r="H141" s="75">
        <v>0</v>
      </c>
      <c r="I141" s="75">
        <v>251.87</v>
      </c>
      <c r="J141" s="75">
        <v>0</v>
      </c>
      <c r="K141" s="75">
        <v>0</v>
      </c>
    </row>
    <row r="142" spans="2:11" x14ac:dyDescent="0.2">
      <c r="B142" s="37">
        <v>46436</v>
      </c>
      <c r="C142" s="75">
        <v>259.95999999999998</v>
      </c>
      <c r="D142" s="75">
        <v>68.77</v>
      </c>
      <c r="E142" s="75">
        <v>72.02</v>
      </c>
      <c r="F142" s="75">
        <v>95</v>
      </c>
      <c r="G142" s="75">
        <v>24.16</v>
      </c>
      <c r="H142" s="75">
        <v>0</v>
      </c>
      <c r="I142" s="75">
        <v>259.95999999999998</v>
      </c>
      <c r="J142" s="75">
        <v>0</v>
      </c>
      <c r="K142" s="75">
        <v>0</v>
      </c>
    </row>
    <row r="143" spans="2:11" x14ac:dyDescent="0.2">
      <c r="B143" s="37">
        <v>46437</v>
      </c>
      <c r="C143" s="75">
        <v>248.48</v>
      </c>
      <c r="D143" s="75">
        <v>72.28</v>
      </c>
      <c r="E143" s="75">
        <v>70.099999999999994</v>
      </c>
      <c r="F143" s="75">
        <v>95</v>
      </c>
      <c r="G143" s="75">
        <v>11.1</v>
      </c>
      <c r="H143" s="75">
        <v>0</v>
      </c>
      <c r="I143" s="75">
        <v>248.48</v>
      </c>
      <c r="J143" s="75">
        <v>0</v>
      </c>
      <c r="K143" s="75">
        <v>0</v>
      </c>
    </row>
    <row r="144" spans="2:11" x14ac:dyDescent="0.2">
      <c r="B144" s="37">
        <v>46438</v>
      </c>
      <c r="C144" s="75">
        <v>241.03</v>
      </c>
      <c r="D144" s="75">
        <v>71.66</v>
      </c>
      <c r="E144" s="75">
        <v>63.89</v>
      </c>
      <c r="F144" s="75">
        <v>95</v>
      </c>
      <c r="G144" s="75">
        <v>10.48</v>
      </c>
      <c r="H144" s="75">
        <v>0</v>
      </c>
      <c r="I144" s="75">
        <v>241.03</v>
      </c>
      <c r="J144" s="75">
        <v>0</v>
      </c>
      <c r="K144" s="75">
        <v>0</v>
      </c>
    </row>
    <row r="145" spans="2:11" x14ac:dyDescent="0.2">
      <c r="B145" s="37">
        <v>46439</v>
      </c>
      <c r="C145" s="75">
        <v>256.12</v>
      </c>
      <c r="D145" s="75">
        <v>73.88</v>
      </c>
      <c r="E145" s="75">
        <v>69.86</v>
      </c>
      <c r="F145" s="75">
        <v>95</v>
      </c>
      <c r="G145" s="75">
        <v>17.38</v>
      </c>
      <c r="H145" s="75">
        <v>0</v>
      </c>
      <c r="I145" s="75">
        <v>256.12</v>
      </c>
      <c r="J145" s="75">
        <v>0</v>
      </c>
      <c r="K145" s="75">
        <v>0</v>
      </c>
    </row>
    <row r="146" spans="2:11" x14ac:dyDescent="0.2">
      <c r="B146" s="37">
        <v>46440</v>
      </c>
      <c r="C146" s="75">
        <v>255.97</v>
      </c>
      <c r="D146" s="75">
        <v>74.12</v>
      </c>
      <c r="E146" s="75">
        <v>68.06</v>
      </c>
      <c r="F146" s="75">
        <v>95</v>
      </c>
      <c r="G146" s="75">
        <v>18.78</v>
      </c>
      <c r="H146" s="75">
        <v>0</v>
      </c>
      <c r="I146" s="75">
        <v>255.97</v>
      </c>
      <c r="J146" s="75">
        <v>0</v>
      </c>
      <c r="K146" s="75">
        <v>0</v>
      </c>
    </row>
    <row r="147" spans="2:11" x14ac:dyDescent="0.2">
      <c r="B147" s="37">
        <v>46441</v>
      </c>
      <c r="C147" s="75">
        <v>225.37</v>
      </c>
      <c r="D147" s="75">
        <v>72.09</v>
      </c>
      <c r="E147" s="75">
        <v>70.349999999999994</v>
      </c>
      <c r="F147" s="75">
        <v>90.07</v>
      </c>
      <c r="G147" s="75">
        <v>0</v>
      </c>
      <c r="H147" s="75">
        <v>7.15</v>
      </c>
      <c r="I147" s="75">
        <v>232.52</v>
      </c>
      <c r="J147" s="75">
        <v>0</v>
      </c>
      <c r="K147" s="75">
        <v>0</v>
      </c>
    </row>
    <row r="148" spans="2:11" x14ac:dyDescent="0.2">
      <c r="B148" s="37">
        <v>46442</v>
      </c>
      <c r="C148" s="75">
        <v>195.84</v>
      </c>
      <c r="D148" s="75">
        <v>72.61</v>
      </c>
      <c r="E148" s="75">
        <v>68.569999999999993</v>
      </c>
      <c r="F148" s="75">
        <v>78.540000000000006</v>
      </c>
      <c r="G148" s="75">
        <v>0</v>
      </c>
      <c r="H148" s="75">
        <v>23.88</v>
      </c>
      <c r="I148" s="75">
        <v>219.72</v>
      </c>
      <c r="J148" s="75">
        <v>0</v>
      </c>
      <c r="K148" s="75">
        <v>0</v>
      </c>
    </row>
    <row r="149" spans="2:11" x14ac:dyDescent="0.2">
      <c r="B149" s="37">
        <v>46443</v>
      </c>
      <c r="C149" s="75">
        <v>187.73</v>
      </c>
      <c r="D149" s="75">
        <v>74.42</v>
      </c>
      <c r="E149" s="75">
        <v>71</v>
      </c>
      <c r="F149" s="75">
        <v>73.5</v>
      </c>
      <c r="G149" s="75">
        <v>0</v>
      </c>
      <c r="H149" s="75">
        <v>31.2</v>
      </c>
      <c r="I149" s="75">
        <v>218.92999999999998</v>
      </c>
      <c r="J149" s="75">
        <v>0</v>
      </c>
      <c r="K149" s="75">
        <v>0</v>
      </c>
    </row>
    <row r="150" spans="2:11" x14ac:dyDescent="0.2">
      <c r="B150" s="37">
        <v>46444</v>
      </c>
      <c r="C150" s="75">
        <v>197.36</v>
      </c>
      <c r="D150" s="75">
        <v>78.12</v>
      </c>
      <c r="E150" s="75">
        <v>61.82</v>
      </c>
      <c r="F150" s="75">
        <v>79.67</v>
      </c>
      <c r="G150" s="75">
        <v>0</v>
      </c>
      <c r="H150" s="75">
        <v>22.25</v>
      </c>
      <c r="I150" s="75">
        <v>219.61</v>
      </c>
      <c r="J150" s="75">
        <v>0</v>
      </c>
      <c r="K150" s="75">
        <v>0</v>
      </c>
    </row>
    <row r="151" spans="2:11" x14ac:dyDescent="0.2">
      <c r="B151" s="37">
        <v>46445</v>
      </c>
      <c r="C151" s="75">
        <v>202.64</v>
      </c>
      <c r="D151" s="75">
        <v>77.56</v>
      </c>
      <c r="E151" s="75">
        <v>60.68</v>
      </c>
      <c r="F151" s="75">
        <v>82.52</v>
      </c>
      <c r="G151" s="75">
        <v>0</v>
      </c>
      <c r="H151" s="75">
        <v>18.12</v>
      </c>
      <c r="I151" s="75">
        <v>220.76</v>
      </c>
      <c r="J151" s="75">
        <v>0</v>
      </c>
      <c r="K151" s="75">
        <v>0</v>
      </c>
    </row>
    <row r="152" spans="2:11" x14ac:dyDescent="0.2">
      <c r="B152" s="37">
        <v>46446</v>
      </c>
      <c r="C152" s="75">
        <v>242.73</v>
      </c>
      <c r="D152" s="75">
        <v>78.67</v>
      </c>
      <c r="E152" s="75">
        <v>51.03</v>
      </c>
      <c r="F152" s="75">
        <v>95</v>
      </c>
      <c r="G152" s="75">
        <v>18.03</v>
      </c>
      <c r="H152" s="75">
        <v>0</v>
      </c>
      <c r="I152" s="75">
        <v>242.73</v>
      </c>
      <c r="J152" s="75">
        <v>0</v>
      </c>
      <c r="K152" s="75">
        <v>0</v>
      </c>
    </row>
    <row r="153" spans="2:11" x14ac:dyDescent="0.2">
      <c r="B153" s="37">
        <v>46447</v>
      </c>
      <c r="C153" s="75">
        <v>268.77999999999997</v>
      </c>
      <c r="D153" s="75">
        <v>78.010000000000005</v>
      </c>
      <c r="E153" s="75">
        <v>65.91</v>
      </c>
      <c r="F153" s="75">
        <v>95</v>
      </c>
      <c r="G153" s="75">
        <v>29.86</v>
      </c>
      <c r="H153" s="75">
        <v>0</v>
      </c>
      <c r="I153" s="75">
        <v>268.77999999999997</v>
      </c>
      <c r="J153" s="75">
        <v>0</v>
      </c>
      <c r="K153" s="75">
        <v>0</v>
      </c>
    </row>
    <row r="154" spans="2:11" x14ac:dyDescent="0.2">
      <c r="B154" s="37">
        <v>46448</v>
      </c>
      <c r="C154" s="75">
        <v>270.79000000000002</v>
      </c>
      <c r="D154" s="75">
        <v>76</v>
      </c>
      <c r="E154" s="75">
        <v>73.78</v>
      </c>
      <c r="F154" s="75">
        <v>95</v>
      </c>
      <c r="G154" s="75">
        <v>26.01</v>
      </c>
      <c r="H154" s="75">
        <v>0</v>
      </c>
      <c r="I154" s="75">
        <v>270.79000000000002</v>
      </c>
      <c r="J154" s="75">
        <v>0</v>
      </c>
      <c r="K154" s="75">
        <v>0</v>
      </c>
    </row>
    <row r="155" spans="2:11" x14ac:dyDescent="0.2">
      <c r="B155" s="37">
        <v>46449</v>
      </c>
      <c r="C155" s="75">
        <v>278.88</v>
      </c>
      <c r="D155" s="75">
        <v>75.349999999999994</v>
      </c>
      <c r="E155" s="75">
        <v>87.85</v>
      </c>
      <c r="F155" s="75">
        <v>95</v>
      </c>
      <c r="G155" s="75">
        <v>20.69</v>
      </c>
      <c r="H155" s="75">
        <v>0</v>
      </c>
      <c r="I155" s="75">
        <v>278.88</v>
      </c>
      <c r="J155" s="75">
        <v>0</v>
      </c>
      <c r="K155" s="75">
        <v>0</v>
      </c>
    </row>
    <row r="156" spans="2:11" x14ac:dyDescent="0.2">
      <c r="B156" s="37">
        <v>46450</v>
      </c>
      <c r="C156" s="75">
        <v>262.3</v>
      </c>
      <c r="D156" s="75">
        <v>73.59</v>
      </c>
      <c r="E156" s="75">
        <v>92.06</v>
      </c>
      <c r="F156" s="75">
        <v>95</v>
      </c>
      <c r="G156" s="75">
        <v>1.65</v>
      </c>
      <c r="H156" s="75">
        <v>0</v>
      </c>
      <c r="I156" s="75">
        <v>262.3</v>
      </c>
      <c r="J156" s="75">
        <v>0</v>
      </c>
      <c r="K156" s="75">
        <v>0</v>
      </c>
    </row>
    <row r="157" spans="2:11" x14ac:dyDescent="0.2">
      <c r="B157" s="37">
        <v>46451</v>
      </c>
      <c r="C157" s="83">
        <v>248.39</v>
      </c>
      <c r="D157" s="83">
        <v>76.64</v>
      </c>
      <c r="E157" s="83">
        <v>84.95</v>
      </c>
      <c r="F157" s="83">
        <v>91.66</v>
      </c>
      <c r="G157" s="83">
        <v>0</v>
      </c>
      <c r="H157" s="83">
        <v>4.8499999999999996</v>
      </c>
      <c r="I157" s="83">
        <v>253.23999999999998</v>
      </c>
      <c r="J157" s="83">
        <v>0</v>
      </c>
      <c r="K157" s="83">
        <v>0</v>
      </c>
    </row>
    <row r="158" spans="2:11" x14ac:dyDescent="0.2">
      <c r="B158" s="37">
        <v>46452</v>
      </c>
      <c r="C158" s="75">
        <v>235.22</v>
      </c>
      <c r="D158" s="75">
        <v>78.58</v>
      </c>
      <c r="E158" s="75">
        <v>88.78</v>
      </c>
      <c r="F158" s="75">
        <v>83.93</v>
      </c>
      <c r="G158" s="75">
        <v>0</v>
      </c>
      <c r="H158" s="75">
        <v>16.07</v>
      </c>
      <c r="I158" s="75">
        <v>251.29</v>
      </c>
      <c r="J158" s="75">
        <v>0</v>
      </c>
      <c r="K158" s="75">
        <v>0</v>
      </c>
    </row>
    <row r="159" spans="2:11" x14ac:dyDescent="0.2">
      <c r="B159" s="37">
        <v>46453</v>
      </c>
      <c r="C159" s="75">
        <v>244.01</v>
      </c>
      <c r="D159" s="75">
        <v>78.86</v>
      </c>
      <c r="E159" s="75">
        <v>95.83</v>
      </c>
      <c r="F159" s="75">
        <v>84.52</v>
      </c>
      <c r="G159" s="75">
        <v>0</v>
      </c>
      <c r="H159" s="75">
        <v>15.2</v>
      </c>
      <c r="I159" s="75">
        <v>259.20999999999998</v>
      </c>
      <c r="J159" s="75">
        <v>0</v>
      </c>
      <c r="K159" s="75">
        <v>0</v>
      </c>
    </row>
    <row r="160" spans="2:11" x14ac:dyDescent="0.2">
      <c r="B160" s="37">
        <v>46454</v>
      </c>
      <c r="C160" s="75">
        <v>237.89</v>
      </c>
      <c r="D160" s="75">
        <v>77.319999999999993</v>
      </c>
      <c r="E160" s="75">
        <v>94.2</v>
      </c>
      <c r="F160" s="75">
        <v>83.32</v>
      </c>
      <c r="G160" s="75">
        <v>0</v>
      </c>
      <c r="H160" s="75">
        <v>16.95</v>
      </c>
      <c r="I160" s="75">
        <v>254.83999999999997</v>
      </c>
      <c r="J160" s="75">
        <v>0</v>
      </c>
      <c r="K160" s="75">
        <v>0</v>
      </c>
    </row>
    <row r="161" spans="2:11" x14ac:dyDescent="0.2">
      <c r="B161" s="37">
        <v>46455</v>
      </c>
      <c r="C161" s="75">
        <v>224.9</v>
      </c>
      <c r="D161" s="75">
        <v>79.88</v>
      </c>
      <c r="E161" s="75">
        <v>97.03</v>
      </c>
      <c r="F161" s="75">
        <v>75.819999999999993</v>
      </c>
      <c r="G161" s="75">
        <v>0</v>
      </c>
      <c r="H161" s="75">
        <v>27.83</v>
      </c>
      <c r="I161" s="75">
        <v>252.73000000000002</v>
      </c>
      <c r="J161" s="75">
        <v>0</v>
      </c>
      <c r="K161" s="75">
        <v>0</v>
      </c>
    </row>
    <row r="162" spans="2:11" x14ac:dyDescent="0.2">
      <c r="B162" s="37">
        <v>46456</v>
      </c>
      <c r="C162" s="75">
        <v>210.03</v>
      </c>
      <c r="D162" s="75">
        <v>80.08</v>
      </c>
      <c r="E162" s="75">
        <v>76.25</v>
      </c>
      <c r="F162" s="75">
        <v>78.150000000000006</v>
      </c>
      <c r="G162" s="75">
        <v>0</v>
      </c>
      <c r="H162" s="75">
        <v>24.45</v>
      </c>
      <c r="I162" s="75">
        <v>234.48</v>
      </c>
      <c r="J162" s="75">
        <v>0</v>
      </c>
      <c r="K162" s="75">
        <v>0</v>
      </c>
    </row>
    <row r="163" spans="2:11" x14ac:dyDescent="0.2">
      <c r="B163" s="37">
        <v>46457</v>
      </c>
      <c r="C163" s="75">
        <v>207.26</v>
      </c>
      <c r="D163" s="75">
        <v>80.7</v>
      </c>
      <c r="E163" s="75">
        <v>75.22</v>
      </c>
      <c r="F163" s="75">
        <v>77.19</v>
      </c>
      <c r="G163" s="75">
        <v>0</v>
      </c>
      <c r="H163" s="75">
        <v>25.85</v>
      </c>
      <c r="I163" s="75">
        <v>233.10999999999999</v>
      </c>
      <c r="J163" s="75">
        <v>0</v>
      </c>
      <c r="K163" s="75">
        <v>0</v>
      </c>
    </row>
    <row r="164" spans="2:11" x14ac:dyDescent="0.2">
      <c r="B164" s="37">
        <v>46458</v>
      </c>
      <c r="C164" s="75">
        <v>189.93</v>
      </c>
      <c r="D164" s="75">
        <v>80.900000000000006</v>
      </c>
      <c r="E164" s="75">
        <v>84.44</v>
      </c>
      <c r="F164" s="75">
        <v>66.209999999999994</v>
      </c>
      <c r="G164" s="75">
        <v>0</v>
      </c>
      <c r="H164" s="75">
        <v>41.62</v>
      </c>
      <c r="I164" s="75">
        <v>231.55</v>
      </c>
      <c r="J164" s="75">
        <v>0</v>
      </c>
      <c r="K164" s="75">
        <v>0</v>
      </c>
    </row>
    <row r="165" spans="2:11" x14ac:dyDescent="0.2">
      <c r="B165" s="37">
        <v>46459</v>
      </c>
      <c r="C165" s="75">
        <v>186.09</v>
      </c>
      <c r="D165" s="75">
        <v>80.040000000000006</v>
      </c>
      <c r="E165" s="75">
        <v>79.760000000000005</v>
      </c>
      <c r="F165" s="75">
        <v>66.95</v>
      </c>
      <c r="G165" s="75">
        <v>0</v>
      </c>
      <c r="H165" s="75">
        <v>40.659999999999997</v>
      </c>
      <c r="I165" s="75">
        <v>226.75</v>
      </c>
      <c r="J165" s="75">
        <v>0</v>
      </c>
      <c r="K165" s="75">
        <v>0</v>
      </c>
    </row>
    <row r="166" spans="2:11" x14ac:dyDescent="0.2">
      <c r="B166" s="37">
        <v>46460</v>
      </c>
      <c r="C166" s="75">
        <v>193.6</v>
      </c>
      <c r="D166" s="75">
        <v>80.599999999999994</v>
      </c>
      <c r="E166" s="75">
        <v>79.989999999999995</v>
      </c>
      <c r="F166" s="75">
        <v>69.709999999999994</v>
      </c>
      <c r="G166" s="75">
        <v>0</v>
      </c>
      <c r="H166" s="75">
        <v>36.700000000000003</v>
      </c>
      <c r="I166" s="75">
        <v>230.3</v>
      </c>
      <c r="J166" s="75">
        <v>0</v>
      </c>
      <c r="K166" s="75">
        <v>0</v>
      </c>
    </row>
    <row r="167" spans="2:11" x14ac:dyDescent="0.2">
      <c r="B167" s="37">
        <v>46461</v>
      </c>
      <c r="C167" s="75">
        <v>196.77</v>
      </c>
      <c r="D167" s="75">
        <v>81.88</v>
      </c>
      <c r="E167" s="75">
        <v>83.66</v>
      </c>
      <c r="F167" s="75">
        <v>68.98</v>
      </c>
      <c r="G167" s="75">
        <v>0</v>
      </c>
      <c r="H167" s="75">
        <v>37.76</v>
      </c>
      <c r="I167" s="75">
        <v>234.53</v>
      </c>
      <c r="J167" s="75">
        <v>0</v>
      </c>
      <c r="K167" s="75">
        <v>0</v>
      </c>
    </row>
    <row r="168" spans="2:11" x14ac:dyDescent="0.2">
      <c r="B168" s="37">
        <v>46462</v>
      </c>
      <c r="C168" s="75">
        <v>207.56</v>
      </c>
      <c r="D168" s="75">
        <v>77.72</v>
      </c>
      <c r="E168" s="75">
        <v>84.19</v>
      </c>
      <c r="F168" s="75">
        <v>74.87</v>
      </c>
      <c r="G168" s="75">
        <v>0</v>
      </c>
      <c r="H168" s="75">
        <v>29.22</v>
      </c>
      <c r="I168" s="75">
        <v>236.78</v>
      </c>
      <c r="J168" s="75">
        <v>0</v>
      </c>
      <c r="K168" s="75">
        <v>0</v>
      </c>
    </row>
    <row r="169" spans="2:11" x14ac:dyDescent="0.2">
      <c r="B169" s="37">
        <v>46463</v>
      </c>
      <c r="C169" s="75">
        <v>219.25</v>
      </c>
      <c r="D169" s="75">
        <v>77.239999999999995</v>
      </c>
      <c r="E169" s="75">
        <v>74.67</v>
      </c>
      <c r="F169" s="75">
        <v>83.72</v>
      </c>
      <c r="G169" s="75">
        <v>0</v>
      </c>
      <c r="H169" s="75">
        <v>16.38</v>
      </c>
      <c r="I169" s="75">
        <v>235.63</v>
      </c>
      <c r="J169" s="75">
        <v>0</v>
      </c>
      <c r="K169" s="75">
        <v>0</v>
      </c>
    </row>
    <row r="170" spans="2:11" x14ac:dyDescent="0.2">
      <c r="B170" s="37">
        <v>46464</v>
      </c>
      <c r="C170" s="75">
        <v>226.55</v>
      </c>
      <c r="D170" s="75">
        <v>78.709999999999994</v>
      </c>
      <c r="E170" s="75">
        <v>75.08</v>
      </c>
      <c r="F170" s="75">
        <v>85.93</v>
      </c>
      <c r="G170" s="75">
        <v>0</v>
      </c>
      <c r="H170" s="75">
        <v>13.17</v>
      </c>
      <c r="I170" s="75">
        <v>239.72</v>
      </c>
      <c r="J170" s="75">
        <v>0</v>
      </c>
      <c r="K170" s="75">
        <v>0</v>
      </c>
    </row>
    <row r="171" spans="2:11" x14ac:dyDescent="0.2">
      <c r="B171" s="37">
        <v>46465</v>
      </c>
      <c r="C171" s="75">
        <v>208.1</v>
      </c>
      <c r="D171" s="75">
        <v>77.42</v>
      </c>
      <c r="E171" s="75">
        <v>63.44</v>
      </c>
      <c r="F171" s="75">
        <v>83.67</v>
      </c>
      <c r="G171" s="75">
        <v>0</v>
      </c>
      <c r="H171" s="75">
        <v>16.43</v>
      </c>
      <c r="I171" s="75">
        <v>224.53</v>
      </c>
      <c r="J171" s="75">
        <v>0</v>
      </c>
      <c r="K171" s="75">
        <v>0</v>
      </c>
    </row>
    <row r="172" spans="2:11" x14ac:dyDescent="0.2">
      <c r="B172" s="37">
        <v>46466</v>
      </c>
      <c r="C172" s="75">
        <v>181.59</v>
      </c>
      <c r="D172" s="75">
        <v>70.989999999999995</v>
      </c>
      <c r="E172" s="75">
        <v>55.68</v>
      </c>
      <c r="F172" s="75">
        <v>78.650000000000006</v>
      </c>
      <c r="G172" s="75">
        <v>0</v>
      </c>
      <c r="H172" s="75">
        <v>23.73</v>
      </c>
      <c r="I172" s="75">
        <v>205.32</v>
      </c>
      <c r="J172" s="75">
        <v>0</v>
      </c>
      <c r="K172" s="75">
        <v>0</v>
      </c>
    </row>
    <row r="173" spans="2:11" x14ac:dyDescent="0.2">
      <c r="B173" s="37">
        <v>46467</v>
      </c>
      <c r="C173" s="75">
        <v>171.67</v>
      </c>
      <c r="D173" s="75">
        <v>69</v>
      </c>
      <c r="E173" s="75">
        <v>60.8</v>
      </c>
      <c r="F173" s="75">
        <v>73.319999999999993</v>
      </c>
      <c r="G173" s="75">
        <v>0</v>
      </c>
      <c r="H173" s="75">
        <v>31.46</v>
      </c>
      <c r="I173" s="75">
        <v>203.13</v>
      </c>
      <c r="J173" s="75">
        <v>0</v>
      </c>
      <c r="K173" s="75">
        <v>0</v>
      </c>
    </row>
    <row r="174" spans="2:11" x14ac:dyDescent="0.2">
      <c r="B174" s="37">
        <v>46468</v>
      </c>
      <c r="C174" s="75">
        <v>170.89</v>
      </c>
      <c r="D174" s="75">
        <v>71.62</v>
      </c>
      <c r="E174" s="75">
        <v>61.25</v>
      </c>
      <c r="F174" s="75">
        <v>71.75</v>
      </c>
      <c r="G174" s="75">
        <v>0</v>
      </c>
      <c r="H174" s="75">
        <v>33.729999999999997</v>
      </c>
      <c r="I174" s="75">
        <v>204.61999999999998</v>
      </c>
      <c r="J174" s="75">
        <v>0</v>
      </c>
      <c r="K174" s="75">
        <v>0</v>
      </c>
    </row>
    <row r="175" spans="2:11" x14ac:dyDescent="0.2">
      <c r="B175" s="37">
        <v>46469</v>
      </c>
      <c r="C175" s="75">
        <v>153.47999999999999</v>
      </c>
      <c r="D175" s="75">
        <v>72.7</v>
      </c>
      <c r="E175" s="75">
        <v>65.459999999999994</v>
      </c>
      <c r="F175" s="75">
        <v>58.42</v>
      </c>
      <c r="G175" s="75">
        <v>0</v>
      </c>
      <c r="H175" s="75">
        <v>43.1</v>
      </c>
      <c r="I175" s="75">
        <v>196.57999999999998</v>
      </c>
      <c r="J175" s="75">
        <v>0</v>
      </c>
      <c r="K175" s="75">
        <v>0</v>
      </c>
    </row>
    <row r="176" spans="2:11" x14ac:dyDescent="0.2">
      <c r="B176" s="37">
        <v>46470</v>
      </c>
      <c r="C176" s="75">
        <v>145.34</v>
      </c>
      <c r="D176" s="75">
        <v>73.72</v>
      </c>
      <c r="E176" s="75">
        <v>65.61</v>
      </c>
      <c r="F176" s="75">
        <v>52.34</v>
      </c>
      <c r="G176" s="75">
        <v>0</v>
      </c>
      <c r="H176" s="75">
        <v>46.33</v>
      </c>
      <c r="I176" s="75">
        <v>191.67000000000002</v>
      </c>
      <c r="J176" s="75">
        <v>0</v>
      </c>
      <c r="K176" s="75">
        <v>0</v>
      </c>
    </row>
    <row r="177" spans="2:11" x14ac:dyDescent="0.2">
      <c r="B177" s="37">
        <v>46471</v>
      </c>
      <c r="C177" s="75">
        <v>142.35</v>
      </c>
      <c r="D177" s="75">
        <v>77.22</v>
      </c>
      <c r="E177" s="75">
        <v>68.36</v>
      </c>
      <c r="F177" s="75">
        <v>45.36</v>
      </c>
      <c r="G177" s="75">
        <v>0</v>
      </c>
      <c r="H177" s="75">
        <v>48.59</v>
      </c>
      <c r="I177" s="75">
        <v>190.94</v>
      </c>
      <c r="J177" s="75">
        <v>0</v>
      </c>
      <c r="K177" s="75">
        <v>0</v>
      </c>
    </row>
    <row r="178" spans="2:11" x14ac:dyDescent="0.2">
      <c r="B178" s="37">
        <v>46472</v>
      </c>
      <c r="C178" s="75">
        <v>156.93</v>
      </c>
      <c r="D178" s="75">
        <v>76.38</v>
      </c>
      <c r="E178" s="75">
        <v>77.209999999999994</v>
      </c>
      <c r="F178" s="75">
        <v>50.32</v>
      </c>
      <c r="G178" s="75">
        <v>0</v>
      </c>
      <c r="H178" s="75">
        <v>46.98</v>
      </c>
      <c r="I178" s="75">
        <v>203.91</v>
      </c>
      <c r="J178" s="75">
        <v>0</v>
      </c>
      <c r="K178" s="75">
        <v>0</v>
      </c>
    </row>
    <row r="179" spans="2:11" x14ac:dyDescent="0.2">
      <c r="B179" s="37">
        <v>46473</v>
      </c>
      <c r="C179" s="75">
        <v>148.56</v>
      </c>
      <c r="D179" s="75">
        <v>67.510000000000005</v>
      </c>
      <c r="E179" s="75">
        <v>78.39</v>
      </c>
      <c r="F179" s="75">
        <v>49.81</v>
      </c>
      <c r="G179" s="75">
        <v>0</v>
      </c>
      <c r="H179" s="75">
        <v>47.15</v>
      </c>
      <c r="I179" s="75">
        <v>195.71</v>
      </c>
      <c r="J179" s="75">
        <v>0</v>
      </c>
      <c r="K179" s="75">
        <v>0</v>
      </c>
    </row>
    <row r="180" spans="2:11" x14ac:dyDescent="0.2">
      <c r="B180" s="37">
        <v>46474</v>
      </c>
      <c r="C180" s="75">
        <v>151.72999999999999</v>
      </c>
      <c r="D180" s="75">
        <v>62.85</v>
      </c>
      <c r="E180" s="75">
        <v>76.77</v>
      </c>
      <c r="F180" s="75">
        <v>56.83</v>
      </c>
      <c r="G180" s="75">
        <v>0</v>
      </c>
      <c r="H180" s="75">
        <v>44.71</v>
      </c>
      <c r="I180" s="75">
        <v>196.44</v>
      </c>
      <c r="J180" s="75">
        <v>0</v>
      </c>
      <c r="K180" s="75">
        <v>0</v>
      </c>
    </row>
    <row r="181" spans="2:11" x14ac:dyDescent="0.2">
      <c r="B181" s="37">
        <v>46475</v>
      </c>
      <c r="C181" s="75">
        <v>160.24</v>
      </c>
      <c r="D181" s="75">
        <v>67.709999999999994</v>
      </c>
      <c r="E181" s="75">
        <v>78.489999999999995</v>
      </c>
      <c r="F181" s="75">
        <v>53.86</v>
      </c>
      <c r="G181" s="75">
        <v>0</v>
      </c>
      <c r="H181" s="75">
        <v>39.82</v>
      </c>
      <c r="I181" s="75">
        <v>200.06</v>
      </c>
      <c r="J181" s="75">
        <v>0</v>
      </c>
      <c r="K181" s="75">
        <v>0</v>
      </c>
    </row>
    <row r="182" spans="2:11" x14ac:dyDescent="0.2">
      <c r="B182" s="37">
        <v>46476</v>
      </c>
      <c r="C182" s="75">
        <v>172.72</v>
      </c>
      <c r="D182" s="75">
        <v>66.09</v>
      </c>
      <c r="E182" s="75">
        <v>82.72</v>
      </c>
      <c r="F182" s="75">
        <v>45.03</v>
      </c>
      <c r="G182" s="75">
        <v>0</v>
      </c>
      <c r="H182" s="75">
        <v>21.12</v>
      </c>
      <c r="I182" s="75">
        <v>193.84</v>
      </c>
      <c r="J182" s="75">
        <v>0</v>
      </c>
      <c r="K182" s="75">
        <v>0</v>
      </c>
    </row>
    <row r="183" spans="2:11" x14ac:dyDescent="0.2">
      <c r="B183" s="37">
        <v>46477</v>
      </c>
      <c r="C183" s="75">
        <v>146.57</v>
      </c>
      <c r="D183" s="75">
        <v>73.12</v>
      </c>
      <c r="E183" s="75">
        <v>79.48</v>
      </c>
      <c r="F183" s="75">
        <v>21.64</v>
      </c>
      <c r="G183" s="75">
        <v>0</v>
      </c>
      <c r="H183" s="75">
        <v>27.67</v>
      </c>
      <c r="I183" s="75">
        <v>174.24</v>
      </c>
      <c r="J183" s="75">
        <v>0</v>
      </c>
      <c r="K183" s="75">
        <v>0</v>
      </c>
    </row>
    <row r="186" spans="2:11" x14ac:dyDescent="0.2">
      <c r="B186" s="84" t="s">
        <v>171</v>
      </c>
      <c r="C186" s="84"/>
      <c r="D186" s="85">
        <f>SUM(D2:D183)/1000</f>
        <v>13.417000000000002</v>
      </c>
      <c r="E186" s="85">
        <f t="shared" ref="E186:G186" si="0">SUM(E2:E183)/1000</f>
        <v>16.174720000000008</v>
      </c>
      <c r="F186" s="85">
        <f t="shared" si="0"/>
        <v>16.80547</v>
      </c>
      <c r="G186" s="85">
        <f t="shared" si="0"/>
        <v>2.1481600000000007</v>
      </c>
      <c r="H186" s="86"/>
      <c r="I186" s="87"/>
      <c r="J186" s="85">
        <f t="shared" ref="J186" si="1">SUM(J2:J183)/1000</f>
        <v>0.23614000000000002</v>
      </c>
      <c r="K186" s="88"/>
    </row>
    <row r="187" spans="2:11" x14ac:dyDescent="0.2">
      <c r="B187" s="84" t="s">
        <v>172</v>
      </c>
      <c r="C187" s="84"/>
      <c r="D187" s="85">
        <f>AVERAGE(D2:D183)</f>
        <v>73.719780219780233</v>
      </c>
      <c r="E187" s="85">
        <f t="shared" ref="E187:G187" si="2">AVERAGE(E2:E183)</f>
        <v>88.872087912087949</v>
      </c>
      <c r="F187" s="85">
        <f t="shared" si="2"/>
        <v>92.337747252747263</v>
      </c>
      <c r="G187" s="85">
        <f t="shared" si="2"/>
        <v>11.803076923076928</v>
      </c>
      <c r="H187" s="89"/>
      <c r="I187" s="90"/>
      <c r="J187" s="85">
        <f t="shared" ref="J187" si="3">AVERAGE(J2:J183)</f>
        <v>1.2974725274725276</v>
      </c>
      <c r="K187" s="88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A7A46-0869-4DD4-8961-6DF8AE5C55E4}">
  <sheetPr codeName="Sheet22"/>
  <dimension ref="A1:N47"/>
  <sheetViews>
    <sheetView workbookViewId="0"/>
  </sheetViews>
  <sheetFormatPr defaultColWidth="9.140625" defaultRowHeight="12.75" x14ac:dyDescent="0.2"/>
  <cols>
    <col min="1" max="1" width="9.140625" style="66"/>
    <col min="2" max="2" width="15.42578125" style="66" customWidth="1"/>
    <col min="3" max="3" width="12.7109375" style="66" customWidth="1"/>
    <col min="4" max="4" width="10.7109375" style="66" customWidth="1"/>
    <col min="5" max="5" width="10.5703125" style="66" customWidth="1"/>
    <col min="6" max="7" width="9.140625" style="66"/>
    <col min="8" max="8" width="12.5703125" style="66" bestFit="1" customWidth="1"/>
    <col min="9" max="9" width="12.5703125" style="66" customWidth="1"/>
    <col min="10" max="10" width="9.140625" style="66"/>
    <col min="11" max="11" width="11.85546875" style="66" customWidth="1"/>
    <col min="12" max="16384" width="9.140625" style="66"/>
  </cols>
  <sheetData>
    <row r="1" spans="1:14" x14ac:dyDescent="0.2">
      <c r="A1" s="109" t="str">
        <f>HYPERLINK("#'Contents'!A1","Content Page")</f>
        <v>Content Page</v>
      </c>
      <c r="B1" s="66" t="s">
        <v>52</v>
      </c>
      <c r="C1" s="66" t="s">
        <v>139</v>
      </c>
      <c r="D1" s="111" t="s">
        <v>32</v>
      </c>
      <c r="E1" s="111" t="s">
        <v>33</v>
      </c>
      <c r="F1" s="143" t="s">
        <v>8</v>
      </c>
      <c r="G1" s="111" t="s">
        <v>7</v>
      </c>
      <c r="H1" s="143" t="s">
        <v>80</v>
      </c>
      <c r="I1" s="111" t="s">
        <v>183</v>
      </c>
      <c r="J1" s="66" t="s">
        <v>184</v>
      </c>
      <c r="K1" s="66" t="s">
        <v>185</v>
      </c>
      <c r="N1" s="66" t="s">
        <v>203</v>
      </c>
    </row>
    <row r="2" spans="1:14" x14ac:dyDescent="0.2">
      <c r="B2" s="140">
        <v>46439</v>
      </c>
      <c r="C2" s="66">
        <v>282.86</v>
      </c>
      <c r="D2" s="66">
        <v>73.88</v>
      </c>
      <c r="E2" s="66">
        <v>74.459999999999994</v>
      </c>
      <c r="F2" s="66">
        <v>0</v>
      </c>
      <c r="G2" s="66">
        <v>95</v>
      </c>
      <c r="H2" s="66">
        <v>39.51</v>
      </c>
      <c r="I2" s="66">
        <v>0</v>
      </c>
      <c r="J2" s="66">
        <v>0</v>
      </c>
      <c r="K2" s="110">
        <v>1</v>
      </c>
    </row>
    <row r="3" spans="1:14" x14ac:dyDescent="0.2">
      <c r="B3" s="140">
        <v>46440</v>
      </c>
      <c r="C3" s="66">
        <v>309.51</v>
      </c>
      <c r="D3" s="66">
        <v>74.12</v>
      </c>
      <c r="E3" s="66">
        <v>92.98</v>
      </c>
      <c r="F3" s="66">
        <v>0</v>
      </c>
      <c r="G3" s="66">
        <v>95</v>
      </c>
      <c r="H3" s="66">
        <v>47.41</v>
      </c>
      <c r="I3" s="66">
        <v>0</v>
      </c>
      <c r="J3" s="66">
        <v>0</v>
      </c>
      <c r="K3" s="110">
        <v>1</v>
      </c>
    </row>
    <row r="4" spans="1:14" x14ac:dyDescent="0.2">
      <c r="B4" s="140">
        <v>46441</v>
      </c>
      <c r="C4" s="66">
        <v>293.77</v>
      </c>
      <c r="D4" s="66">
        <v>72.09</v>
      </c>
      <c r="E4" s="66">
        <v>82.78</v>
      </c>
      <c r="F4" s="66">
        <v>0</v>
      </c>
      <c r="G4" s="66">
        <v>95</v>
      </c>
      <c r="H4" s="66">
        <v>43.9</v>
      </c>
      <c r="I4" s="66">
        <v>0</v>
      </c>
      <c r="J4" s="66">
        <v>0</v>
      </c>
      <c r="K4" s="110">
        <v>1</v>
      </c>
    </row>
    <row r="5" spans="1:14" x14ac:dyDescent="0.2">
      <c r="B5" s="140">
        <v>46442</v>
      </c>
      <c r="C5" s="66">
        <v>291.47000000000003</v>
      </c>
      <c r="D5" s="66">
        <v>72.61</v>
      </c>
      <c r="E5" s="66">
        <v>80.180000000000007</v>
      </c>
      <c r="F5" s="66">
        <v>0</v>
      </c>
      <c r="G5" s="66">
        <v>95</v>
      </c>
      <c r="H5" s="66">
        <v>43.68</v>
      </c>
      <c r="I5" s="66">
        <v>0</v>
      </c>
      <c r="J5" s="66">
        <v>0</v>
      </c>
      <c r="K5" s="110">
        <v>1</v>
      </c>
    </row>
    <row r="6" spans="1:14" x14ac:dyDescent="0.2">
      <c r="B6" s="140">
        <v>46443</v>
      </c>
      <c r="C6" s="66">
        <v>300.02999999999997</v>
      </c>
      <c r="D6" s="66">
        <v>74.42</v>
      </c>
      <c r="E6" s="66">
        <v>90.21</v>
      </c>
      <c r="F6" s="66">
        <v>0</v>
      </c>
      <c r="G6" s="66">
        <v>95</v>
      </c>
      <c r="H6" s="66">
        <v>40.4</v>
      </c>
      <c r="I6" s="66">
        <v>0</v>
      </c>
      <c r="J6" s="66">
        <v>0</v>
      </c>
      <c r="K6" s="110">
        <v>1</v>
      </c>
    </row>
    <row r="7" spans="1:14" s="111" customFormat="1" x14ac:dyDescent="0.2">
      <c r="B7" s="140">
        <v>46444</v>
      </c>
      <c r="C7" s="66">
        <v>373.53</v>
      </c>
      <c r="D7" s="66">
        <v>78.12</v>
      </c>
      <c r="E7" s="66">
        <v>105</v>
      </c>
      <c r="F7" s="66">
        <v>0</v>
      </c>
      <c r="G7" s="66">
        <v>130.38999999999999</v>
      </c>
      <c r="H7" s="66">
        <v>60.02</v>
      </c>
      <c r="I7" s="66">
        <v>0</v>
      </c>
      <c r="J7" s="66">
        <v>0</v>
      </c>
      <c r="K7" s="110">
        <v>1</v>
      </c>
    </row>
    <row r="8" spans="1:14" x14ac:dyDescent="0.2">
      <c r="B8" s="140">
        <v>46445</v>
      </c>
      <c r="C8" s="66">
        <v>381.33</v>
      </c>
      <c r="D8" s="66">
        <v>77.56</v>
      </c>
      <c r="E8" s="66">
        <v>105</v>
      </c>
      <c r="F8" s="66">
        <v>0</v>
      </c>
      <c r="G8" s="66">
        <v>137.80000000000001</v>
      </c>
      <c r="H8" s="66">
        <v>60.96</v>
      </c>
      <c r="I8" s="66">
        <v>0</v>
      </c>
      <c r="J8" s="66">
        <v>0</v>
      </c>
      <c r="K8" s="110">
        <v>1</v>
      </c>
    </row>
    <row r="9" spans="1:14" x14ac:dyDescent="0.2">
      <c r="B9" s="140">
        <v>46446</v>
      </c>
      <c r="C9" s="66">
        <v>417.43</v>
      </c>
      <c r="D9" s="66">
        <v>78.67</v>
      </c>
      <c r="E9" s="66">
        <v>105</v>
      </c>
      <c r="F9" s="66">
        <v>0</v>
      </c>
      <c r="G9" s="66">
        <v>150</v>
      </c>
      <c r="H9" s="66">
        <v>83.75</v>
      </c>
      <c r="I9" s="66">
        <v>0</v>
      </c>
      <c r="J9" s="66">
        <v>0</v>
      </c>
      <c r="K9" s="110">
        <v>1</v>
      </c>
    </row>
    <row r="10" spans="1:14" x14ac:dyDescent="0.2">
      <c r="B10" s="140">
        <v>46447</v>
      </c>
      <c r="C10" s="66">
        <v>433.05</v>
      </c>
      <c r="D10" s="66">
        <v>78.010000000000005</v>
      </c>
      <c r="E10" s="66">
        <v>106.43</v>
      </c>
      <c r="F10" s="66">
        <v>0</v>
      </c>
      <c r="G10" s="66">
        <v>150</v>
      </c>
      <c r="H10" s="66">
        <v>98.62</v>
      </c>
      <c r="I10" s="66">
        <v>0</v>
      </c>
      <c r="J10" s="66">
        <v>0</v>
      </c>
      <c r="K10" s="110">
        <v>1</v>
      </c>
    </row>
    <row r="11" spans="1:14" x14ac:dyDescent="0.2">
      <c r="B11" s="140">
        <v>46448</v>
      </c>
      <c r="C11" s="66">
        <v>378.62</v>
      </c>
      <c r="D11" s="66">
        <v>76</v>
      </c>
      <c r="E11" s="66">
        <v>105</v>
      </c>
      <c r="F11" s="66">
        <v>0</v>
      </c>
      <c r="G11" s="66">
        <v>145.72999999999999</v>
      </c>
      <c r="H11" s="66">
        <v>51.89</v>
      </c>
      <c r="I11" s="66">
        <v>0</v>
      </c>
      <c r="J11" s="66">
        <v>0</v>
      </c>
      <c r="K11" s="110">
        <v>0.96036554060991886</v>
      </c>
    </row>
    <row r="12" spans="1:14" x14ac:dyDescent="0.2">
      <c r="B12" s="140">
        <v>46449</v>
      </c>
      <c r="C12" s="66">
        <v>332.14</v>
      </c>
      <c r="D12" s="66">
        <v>75.349999999999994</v>
      </c>
      <c r="E12" s="66">
        <v>105</v>
      </c>
      <c r="F12" s="66">
        <v>0</v>
      </c>
      <c r="G12" s="66">
        <v>116.2</v>
      </c>
      <c r="H12" s="66">
        <v>35.590000000000003</v>
      </c>
      <c r="I12" s="66">
        <v>0</v>
      </c>
      <c r="J12" s="66">
        <v>0</v>
      </c>
      <c r="K12" s="110">
        <v>0.70263887462778529</v>
      </c>
    </row>
    <row r="13" spans="1:14" x14ac:dyDescent="0.2">
      <c r="B13" s="140">
        <v>46450</v>
      </c>
      <c r="C13" s="66">
        <v>310.49</v>
      </c>
      <c r="D13" s="66">
        <v>73.59</v>
      </c>
      <c r="E13" s="66">
        <v>105</v>
      </c>
      <c r="F13" s="66">
        <v>0</v>
      </c>
      <c r="G13" s="66">
        <v>113.29</v>
      </c>
      <c r="H13" s="66">
        <v>18.61</v>
      </c>
      <c r="I13" s="66">
        <v>0</v>
      </c>
      <c r="J13" s="66">
        <v>0</v>
      </c>
      <c r="K13" s="110">
        <v>0.60437416572543379</v>
      </c>
    </row>
    <row r="14" spans="1:14" x14ac:dyDescent="0.2">
      <c r="B14" s="140">
        <v>46451</v>
      </c>
      <c r="C14" s="66">
        <v>290.75</v>
      </c>
      <c r="D14" s="66">
        <v>76.64</v>
      </c>
      <c r="E14" s="66">
        <v>102.84</v>
      </c>
      <c r="F14" s="66">
        <v>0</v>
      </c>
      <c r="G14" s="66">
        <v>95</v>
      </c>
      <c r="H14" s="66">
        <v>16.28</v>
      </c>
      <c r="I14" s="66">
        <v>0</v>
      </c>
      <c r="J14" s="66">
        <v>0</v>
      </c>
      <c r="K14" s="110">
        <v>0.58157921757880682</v>
      </c>
    </row>
    <row r="15" spans="1:14" x14ac:dyDescent="0.2">
      <c r="B15" s="140">
        <v>46452</v>
      </c>
      <c r="C15" s="66">
        <v>272.39999999999998</v>
      </c>
      <c r="D15" s="66">
        <v>78.58</v>
      </c>
      <c r="E15" s="66">
        <v>93.06</v>
      </c>
      <c r="F15" s="66">
        <v>0</v>
      </c>
      <c r="G15" s="66">
        <v>95</v>
      </c>
      <c r="H15" s="66">
        <v>5.76</v>
      </c>
      <c r="I15" s="66">
        <v>0</v>
      </c>
      <c r="J15" s="66">
        <v>0</v>
      </c>
      <c r="K15" s="110">
        <v>0.52921244480952867</v>
      </c>
    </row>
    <row r="16" spans="1:14" x14ac:dyDescent="0.2">
      <c r="B16" s="140">
        <v>46453</v>
      </c>
      <c r="C16" s="66">
        <v>271.45999999999998</v>
      </c>
      <c r="D16" s="66">
        <v>78.86</v>
      </c>
      <c r="E16" s="66">
        <v>96.2</v>
      </c>
      <c r="F16" s="66">
        <v>0</v>
      </c>
      <c r="G16" s="66">
        <v>95</v>
      </c>
      <c r="H16" s="66">
        <v>1.4</v>
      </c>
      <c r="I16" s="66">
        <v>0</v>
      </c>
      <c r="J16" s="66">
        <v>0</v>
      </c>
      <c r="K16" s="110">
        <v>0.52921244480952867</v>
      </c>
    </row>
    <row r="17" spans="2:14" x14ac:dyDescent="0.2">
      <c r="B17" s="62"/>
    </row>
    <row r="18" spans="2:14" x14ac:dyDescent="0.2">
      <c r="B18" s="66" t="s">
        <v>186</v>
      </c>
      <c r="C18" s="66">
        <v>1039.0800000000002</v>
      </c>
    </row>
    <row r="19" spans="2:14" x14ac:dyDescent="0.2">
      <c r="B19" s="62" t="s">
        <v>187</v>
      </c>
      <c r="C19" s="112">
        <v>0.6445066089405227</v>
      </c>
      <c r="J19" s="110"/>
      <c r="K19" s="62"/>
    </row>
    <row r="20" spans="2:14" x14ac:dyDescent="0.2">
      <c r="B20" s="62" t="s">
        <v>188</v>
      </c>
      <c r="C20" s="66">
        <v>430.81</v>
      </c>
      <c r="K20" s="62"/>
    </row>
    <row r="21" spans="2:14" x14ac:dyDescent="0.2">
      <c r="K21" s="62"/>
    </row>
    <row r="22" spans="2:14" x14ac:dyDescent="0.2">
      <c r="H22" s="110"/>
      <c r="I22" s="110"/>
      <c r="K22" s="62"/>
      <c r="N22" s="66" t="s">
        <v>189</v>
      </c>
    </row>
    <row r="23" spans="2:14" x14ac:dyDescent="0.2">
      <c r="K23" s="62"/>
    </row>
    <row r="24" spans="2:14" x14ac:dyDescent="0.2">
      <c r="K24" s="62"/>
    </row>
    <row r="25" spans="2:14" x14ac:dyDescent="0.2">
      <c r="K25" s="62"/>
    </row>
    <row r="26" spans="2:14" x14ac:dyDescent="0.2">
      <c r="K26" s="62"/>
    </row>
    <row r="27" spans="2:14" x14ac:dyDescent="0.2">
      <c r="C27" s="66" t="s">
        <v>214</v>
      </c>
      <c r="K27" s="62"/>
    </row>
    <row r="28" spans="2:14" ht="30" customHeight="1" x14ac:dyDescent="0.2">
      <c r="C28" s="195" t="s">
        <v>190</v>
      </c>
      <c r="D28" s="195"/>
      <c r="E28" s="195" t="s">
        <v>191</v>
      </c>
      <c r="F28" s="195"/>
      <c r="G28" s="195" t="s">
        <v>192</v>
      </c>
      <c r="H28" s="195"/>
      <c r="I28" s="113"/>
      <c r="K28" s="62"/>
    </row>
    <row r="29" spans="2:14" x14ac:dyDescent="0.2">
      <c r="C29" s="196">
        <f>C19</f>
        <v>0.6445066089405227</v>
      </c>
      <c r="D29" s="197"/>
      <c r="E29" s="198">
        <f>C18</f>
        <v>1039.0800000000002</v>
      </c>
      <c r="F29" s="198"/>
      <c r="G29" s="198">
        <f>C18-C20</f>
        <v>608.27000000000021</v>
      </c>
      <c r="H29" s="198"/>
      <c r="I29" s="68"/>
      <c r="K29" s="62"/>
    </row>
    <row r="30" spans="2:14" x14ac:dyDescent="0.2">
      <c r="K30" s="62"/>
    </row>
    <row r="31" spans="2:14" ht="13.5" thickBot="1" x14ac:dyDescent="0.25">
      <c r="C31" s="66" t="s">
        <v>251</v>
      </c>
      <c r="K31" s="62"/>
    </row>
    <row r="32" spans="2:14" ht="39" thickBot="1" x14ac:dyDescent="0.25">
      <c r="C32" s="114"/>
      <c r="D32" s="114" t="s">
        <v>193</v>
      </c>
      <c r="E32" s="114" t="s">
        <v>194</v>
      </c>
      <c r="F32" s="114" t="s">
        <v>78</v>
      </c>
      <c r="K32" s="62"/>
    </row>
    <row r="33" spans="3:11" ht="14.25" thickTop="1" thickBot="1" x14ac:dyDescent="0.25">
      <c r="C33" s="115" t="s">
        <v>139</v>
      </c>
      <c r="D33" s="116">
        <f>AVERAGE($C$2:$C$16)</f>
        <v>329.25599999999997</v>
      </c>
      <c r="E33" s="116">
        <f>MAX($C$2:$C$16)</f>
        <v>433.05</v>
      </c>
      <c r="F33" s="117">
        <f>INDEX($B$2:$B$16,MATCH(E33,$C$2:$C$16,0),1)</f>
        <v>46447</v>
      </c>
      <c r="K33" s="62"/>
    </row>
    <row r="34" spans="3:11" ht="39" thickBot="1" x14ac:dyDescent="0.25">
      <c r="C34" s="118" t="s">
        <v>5</v>
      </c>
      <c r="D34" s="119">
        <f>AVERAGE($D$2:$D$16)</f>
        <v>75.899999999999991</v>
      </c>
      <c r="E34" s="119">
        <f>MAX($D$2:$D$16)</f>
        <v>78.86</v>
      </c>
      <c r="F34" s="120">
        <f>INDEX($B$2:$B$16,MATCH(E34,$D$2:$D$16,0),1)</f>
        <v>46453</v>
      </c>
    </row>
    <row r="35" spans="3:11" ht="13.5" thickBot="1" x14ac:dyDescent="0.25">
      <c r="C35" s="121" t="s">
        <v>33</v>
      </c>
      <c r="D35" s="122">
        <f>AVERAGE($E$2:$E$16)</f>
        <v>96.609333333333325</v>
      </c>
      <c r="E35" s="122">
        <f>MAX($E$2:$E$16)</f>
        <v>106.43</v>
      </c>
      <c r="F35" s="123">
        <f>INDEX($B$2:$B$16,MATCH(E35,$E$2:$E$16,0),1)</f>
        <v>46447</v>
      </c>
    </row>
    <row r="36" spans="3:11" ht="13.5" thickBot="1" x14ac:dyDescent="0.25">
      <c r="C36" s="118" t="s">
        <v>7</v>
      </c>
      <c r="D36" s="119">
        <f>AVERAGE($G$2:$G$16)</f>
        <v>113.56066666666668</v>
      </c>
      <c r="E36" s="119">
        <f>MAX($G$2:$G$16)</f>
        <v>150</v>
      </c>
      <c r="F36" s="120">
        <f>INDEX($B$2:$B$16,MATCH(E36,$G$2:$G$16,0),1)</f>
        <v>46446</v>
      </c>
    </row>
    <row r="37" spans="3:11" ht="30.75" thickBot="1" x14ac:dyDescent="0.25">
      <c r="C37" s="145" t="s">
        <v>80</v>
      </c>
      <c r="D37" s="122">
        <f>AVERAGE($H$2:$H$16)</f>
        <v>43.185333333333332</v>
      </c>
      <c r="E37" s="122">
        <f>MAX($H$2:$H$16)</f>
        <v>98.62</v>
      </c>
      <c r="F37" s="123">
        <f>INDEX($B$2:$B$16,MATCH(E37,$H$2:$H$16,0),1)</f>
        <v>46447</v>
      </c>
    </row>
    <row r="38" spans="3:11" ht="61.5" thickTop="1" thickBot="1" x14ac:dyDescent="0.25">
      <c r="C38" s="144" t="s">
        <v>8</v>
      </c>
      <c r="D38" s="122">
        <f>AVERAGE($F$2:$F$16)</f>
        <v>0</v>
      </c>
      <c r="E38" s="122">
        <f>MAX($F$2:$F$16)</f>
        <v>0</v>
      </c>
      <c r="F38" s="123">
        <f>INDEX($B$2:$B$16,MATCH(E38,$F$2:$F$16,0),1)</f>
        <v>46439</v>
      </c>
    </row>
    <row r="47" spans="3:11" ht="42.75" customHeight="1" x14ac:dyDescent="0.2"/>
  </sheetData>
  <mergeCells count="6">
    <mergeCell ref="C28:D28"/>
    <mergeCell ref="E28:F28"/>
    <mergeCell ref="G28:H28"/>
    <mergeCell ref="C29:D29"/>
    <mergeCell ref="E29:F29"/>
    <mergeCell ref="G29:H29"/>
  </mergeCells>
  <pageMargins left="0.7" right="0.7" top="0.75" bottom="0.75" header="0.3" footer="0.3"/>
  <headerFooter>
    <oddFooter>&amp;L_x000D_&amp;1#&amp;"Aptos"&amp;10&amp;K000000 National Gas | Business Use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0CD88-F0EE-43D9-9154-9B7F44B3091C}">
  <sheetPr codeName="Sheet23"/>
  <dimension ref="A1:N47"/>
  <sheetViews>
    <sheetView workbookViewId="0"/>
  </sheetViews>
  <sheetFormatPr defaultColWidth="9.140625" defaultRowHeight="15" x14ac:dyDescent="0.25"/>
  <cols>
    <col min="1" max="1" width="9.140625" style="46"/>
    <col min="2" max="2" width="15.42578125" style="46" customWidth="1"/>
    <col min="3" max="3" width="12.7109375" style="46" customWidth="1"/>
    <col min="4" max="4" width="10.7109375" style="46" customWidth="1"/>
    <col min="5" max="5" width="10.5703125" style="46" customWidth="1"/>
    <col min="6" max="7" width="9.140625" style="46"/>
    <col min="8" max="8" width="12.5703125" style="46" bestFit="1" customWidth="1"/>
    <col min="9" max="9" width="12.5703125" style="46" customWidth="1"/>
    <col min="10" max="10" width="9.140625" style="46"/>
    <col min="11" max="11" width="11.85546875" style="46" customWidth="1"/>
    <col min="12" max="16384" width="9.140625" style="46"/>
  </cols>
  <sheetData>
    <row r="1" spans="1:14" x14ac:dyDescent="0.25">
      <c r="A1" s="43" t="str">
        <f>HYPERLINK("#'Contents'!A1","Content Page")</f>
        <v>Content Page</v>
      </c>
      <c r="B1" s="66" t="s">
        <v>182</v>
      </c>
      <c r="C1" s="66" t="s">
        <v>139</v>
      </c>
      <c r="D1" s="66" t="s">
        <v>32</v>
      </c>
      <c r="E1" s="66" t="s">
        <v>33</v>
      </c>
      <c r="F1" s="66" t="s">
        <v>8</v>
      </c>
      <c r="G1" s="66" t="s">
        <v>7</v>
      </c>
      <c r="H1" s="66" t="s">
        <v>80</v>
      </c>
      <c r="I1" s="66" t="s">
        <v>183</v>
      </c>
      <c r="J1" s="66" t="s">
        <v>184</v>
      </c>
      <c r="K1" s="66" t="s">
        <v>185</v>
      </c>
      <c r="N1" s="66" t="s">
        <v>207</v>
      </c>
    </row>
    <row r="2" spans="1:14" x14ac:dyDescent="0.25">
      <c r="B2" s="140">
        <v>46439</v>
      </c>
      <c r="C2" s="66">
        <v>282.86</v>
      </c>
      <c r="D2" s="66">
        <v>73.88</v>
      </c>
      <c r="E2" s="66">
        <v>105</v>
      </c>
      <c r="F2" s="66">
        <v>0</v>
      </c>
      <c r="G2" s="66">
        <v>48.14</v>
      </c>
      <c r="H2" s="66">
        <v>55.83</v>
      </c>
      <c r="I2" s="66">
        <v>0</v>
      </c>
      <c r="J2" s="66">
        <v>0</v>
      </c>
      <c r="K2" s="110">
        <v>1</v>
      </c>
    </row>
    <row r="3" spans="1:14" x14ac:dyDescent="0.25">
      <c r="B3" s="140">
        <v>46440</v>
      </c>
      <c r="C3" s="66">
        <v>309.51</v>
      </c>
      <c r="D3" s="66">
        <v>74.12</v>
      </c>
      <c r="E3" s="66">
        <v>105</v>
      </c>
      <c r="F3" s="66">
        <v>0</v>
      </c>
      <c r="G3" s="66">
        <v>71.78</v>
      </c>
      <c r="H3" s="66">
        <v>58.6</v>
      </c>
      <c r="I3" s="66">
        <v>0</v>
      </c>
      <c r="J3" s="66">
        <v>0</v>
      </c>
      <c r="K3" s="110">
        <v>1</v>
      </c>
    </row>
    <row r="4" spans="1:14" x14ac:dyDescent="0.25">
      <c r="B4" s="140">
        <v>46441</v>
      </c>
      <c r="C4" s="66">
        <v>293.77</v>
      </c>
      <c r="D4" s="66">
        <v>72.09</v>
      </c>
      <c r="E4" s="66">
        <v>105</v>
      </c>
      <c r="F4" s="66">
        <v>0</v>
      </c>
      <c r="G4" s="66">
        <v>56.91</v>
      </c>
      <c r="H4" s="66">
        <v>59.77</v>
      </c>
      <c r="I4" s="66">
        <v>0</v>
      </c>
      <c r="J4" s="66">
        <v>0</v>
      </c>
      <c r="K4" s="110">
        <v>1</v>
      </c>
    </row>
    <row r="5" spans="1:14" x14ac:dyDescent="0.25">
      <c r="B5" s="140">
        <v>46442</v>
      </c>
      <c r="C5" s="66">
        <v>291.47000000000003</v>
      </c>
      <c r="D5" s="66">
        <v>72.61</v>
      </c>
      <c r="E5" s="66">
        <v>105</v>
      </c>
      <c r="F5" s="66">
        <v>0</v>
      </c>
      <c r="G5" s="66">
        <v>54.19</v>
      </c>
      <c r="H5" s="66">
        <v>59.67</v>
      </c>
      <c r="I5" s="66">
        <v>0</v>
      </c>
      <c r="J5" s="66">
        <v>0</v>
      </c>
      <c r="K5" s="110">
        <v>1</v>
      </c>
    </row>
    <row r="6" spans="1:14" x14ac:dyDescent="0.25">
      <c r="B6" s="140">
        <v>46443</v>
      </c>
      <c r="C6" s="66">
        <v>300.02999999999997</v>
      </c>
      <c r="D6" s="66">
        <v>74.42</v>
      </c>
      <c r="E6" s="66">
        <v>105</v>
      </c>
      <c r="F6" s="66">
        <v>0</v>
      </c>
      <c r="G6" s="66">
        <v>61.22</v>
      </c>
      <c r="H6" s="66">
        <v>59.39</v>
      </c>
      <c r="I6" s="66">
        <v>0</v>
      </c>
      <c r="J6" s="66">
        <v>0</v>
      </c>
      <c r="K6" s="110">
        <v>1</v>
      </c>
    </row>
    <row r="7" spans="1:14" s="105" customFormat="1" x14ac:dyDescent="0.25">
      <c r="A7" s="46"/>
      <c r="B7" s="140">
        <v>46444</v>
      </c>
      <c r="C7" s="66">
        <v>373.53</v>
      </c>
      <c r="D7" s="66">
        <v>78.12</v>
      </c>
      <c r="E7" s="66">
        <v>105</v>
      </c>
      <c r="F7" s="66">
        <v>0</v>
      </c>
      <c r="G7" s="66">
        <v>124.49</v>
      </c>
      <c r="H7" s="66">
        <v>65.92</v>
      </c>
      <c r="I7" s="66">
        <v>0</v>
      </c>
      <c r="J7" s="66">
        <v>0</v>
      </c>
      <c r="K7" s="110">
        <v>1</v>
      </c>
      <c r="L7" s="46"/>
      <c r="M7" s="46"/>
      <c r="N7" s="46"/>
    </row>
    <row r="8" spans="1:14" x14ac:dyDescent="0.25">
      <c r="B8" s="140">
        <v>46445</v>
      </c>
      <c r="C8" s="66">
        <v>381.33</v>
      </c>
      <c r="D8" s="66">
        <v>77.56</v>
      </c>
      <c r="E8" s="66">
        <v>105</v>
      </c>
      <c r="F8" s="66">
        <v>0</v>
      </c>
      <c r="G8" s="66">
        <v>137.62</v>
      </c>
      <c r="H8" s="66">
        <v>61.14</v>
      </c>
      <c r="I8" s="66">
        <v>0</v>
      </c>
      <c r="J8" s="66">
        <v>0</v>
      </c>
      <c r="K8" s="110">
        <v>0.99691960160180715</v>
      </c>
    </row>
    <row r="9" spans="1:14" x14ac:dyDescent="0.25">
      <c r="B9" s="140">
        <v>46446</v>
      </c>
      <c r="C9" s="66">
        <v>417.43</v>
      </c>
      <c r="D9" s="66">
        <v>78.67</v>
      </c>
      <c r="E9" s="66">
        <v>105.29</v>
      </c>
      <c r="F9" s="66">
        <v>0</v>
      </c>
      <c r="G9" s="66">
        <v>150</v>
      </c>
      <c r="H9" s="66">
        <v>83.47</v>
      </c>
      <c r="I9" s="66">
        <v>0</v>
      </c>
      <c r="J9" s="66">
        <v>0</v>
      </c>
      <c r="K9" s="110">
        <v>0.95656638258548099</v>
      </c>
    </row>
    <row r="10" spans="1:14" x14ac:dyDescent="0.25">
      <c r="B10" s="140">
        <v>46447</v>
      </c>
      <c r="C10" s="66">
        <v>433.05</v>
      </c>
      <c r="D10" s="66">
        <v>78.010000000000005</v>
      </c>
      <c r="E10" s="66">
        <v>134</v>
      </c>
      <c r="F10" s="66">
        <v>23.65</v>
      </c>
      <c r="G10" s="66">
        <v>114.45</v>
      </c>
      <c r="H10" s="66">
        <v>82.94</v>
      </c>
      <c r="I10" s="66">
        <v>0</v>
      </c>
      <c r="J10" s="66">
        <v>0</v>
      </c>
      <c r="K10" s="110">
        <v>0.63024951227025361</v>
      </c>
    </row>
    <row r="11" spans="1:14" x14ac:dyDescent="0.25">
      <c r="B11" s="140">
        <v>46448</v>
      </c>
      <c r="C11" s="66">
        <v>378.62</v>
      </c>
      <c r="D11" s="66">
        <v>76</v>
      </c>
      <c r="E11" s="66">
        <v>134</v>
      </c>
      <c r="F11" s="185">
        <v>67.989999999999995</v>
      </c>
      <c r="G11" s="185">
        <v>15</v>
      </c>
      <c r="H11" s="185">
        <v>85.63</v>
      </c>
      <c r="I11" s="185">
        <v>0</v>
      </c>
      <c r="J11" s="66">
        <v>0</v>
      </c>
      <c r="K11" s="110">
        <v>0.62521819488653863</v>
      </c>
    </row>
    <row r="12" spans="1:14" x14ac:dyDescent="0.25">
      <c r="B12" s="140">
        <v>46449</v>
      </c>
      <c r="C12" s="66">
        <v>332.14</v>
      </c>
      <c r="D12" s="66">
        <v>75.349999999999994</v>
      </c>
      <c r="E12" s="66">
        <v>134</v>
      </c>
      <c r="F12" s="66">
        <v>34.5</v>
      </c>
      <c r="G12" s="66">
        <v>15</v>
      </c>
      <c r="H12" s="66">
        <v>73.3</v>
      </c>
      <c r="I12" s="66">
        <v>0</v>
      </c>
      <c r="J12" s="66">
        <v>0</v>
      </c>
      <c r="K12" s="110">
        <v>0.56956566382585483</v>
      </c>
    </row>
    <row r="13" spans="1:14" x14ac:dyDescent="0.25">
      <c r="B13" s="140">
        <v>46450</v>
      </c>
      <c r="C13" s="66">
        <v>310.49</v>
      </c>
      <c r="D13" s="66">
        <v>73.59</v>
      </c>
      <c r="E13" s="66">
        <v>134</v>
      </c>
      <c r="F13" s="66">
        <v>24.21</v>
      </c>
      <c r="G13" s="66">
        <v>15</v>
      </c>
      <c r="H13" s="66">
        <v>63.68</v>
      </c>
      <c r="I13" s="66">
        <v>0</v>
      </c>
      <c r="J13" s="66">
        <v>0</v>
      </c>
      <c r="K13" s="110">
        <v>0.49245302392442758</v>
      </c>
    </row>
    <row r="14" spans="1:14" x14ac:dyDescent="0.25">
      <c r="B14" s="140">
        <v>46451</v>
      </c>
      <c r="C14" s="66">
        <v>290.75</v>
      </c>
      <c r="D14" s="66">
        <v>76.64</v>
      </c>
      <c r="E14" s="66">
        <v>134</v>
      </c>
      <c r="F14" s="66">
        <v>34.9</v>
      </c>
      <c r="G14" s="66">
        <v>15</v>
      </c>
      <c r="H14" s="66">
        <v>30.21</v>
      </c>
      <c r="I14" s="66">
        <v>0</v>
      </c>
      <c r="J14" s="66">
        <v>0</v>
      </c>
      <c r="K14" s="110">
        <v>0.28257521306088923</v>
      </c>
    </row>
    <row r="15" spans="1:14" x14ac:dyDescent="0.25">
      <c r="B15" s="140">
        <v>46452</v>
      </c>
      <c r="C15" s="66">
        <v>272.39999999999998</v>
      </c>
      <c r="D15" s="66">
        <v>78.58</v>
      </c>
      <c r="E15" s="66">
        <v>134</v>
      </c>
      <c r="F15" s="66">
        <v>30.14</v>
      </c>
      <c r="G15" s="66">
        <v>15</v>
      </c>
      <c r="H15" s="66">
        <v>14.68</v>
      </c>
      <c r="I15" s="66">
        <v>0</v>
      </c>
      <c r="J15" s="66">
        <v>0</v>
      </c>
      <c r="K15" s="110">
        <v>0.27949481466269638</v>
      </c>
    </row>
    <row r="16" spans="1:14" x14ac:dyDescent="0.25">
      <c r="B16" s="140">
        <v>46453</v>
      </c>
      <c r="C16" s="66">
        <v>271.45999999999998</v>
      </c>
      <c r="D16" s="66">
        <v>78.86</v>
      </c>
      <c r="E16" s="66">
        <v>134</v>
      </c>
      <c r="F16" s="66">
        <v>32.15</v>
      </c>
      <c r="G16" s="66">
        <v>15</v>
      </c>
      <c r="H16" s="66">
        <v>11.45</v>
      </c>
      <c r="I16" s="66">
        <v>0</v>
      </c>
      <c r="J16" s="66">
        <v>0</v>
      </c>
      <c r="K16" s="110">
        <v>0.23092719991785601</v>
      </c>
    </row>
    <row r="17" spans="2:11" x14ac:dyDescent="0.25">
      <c r="B17" s="62"/>
      <c r="C17" s="66"/>
      <c r="D17" s="66"/>
      <c r="E17" s="66"/>
      <c r="F17" s="66"/>
      <c r="G17" s="66"/>
      <c r="H17" s="66"/>
      <c r="I17" s="66"/>
      <c r="J17" s="66"/>
      <c r="K17" s="66"/>
    </row>
    <row r="18" spans="2:11" x14ac:dyDescent="0.25">
      <c r="B18" s="66" t="s">
        <v>186</v>
      </c>
      <c r="C18" s="66">
        <v>989.57999999999993</v>
      </c>
      <c r="D18" s="66"/>
      <c r="E18" s="66"/>
      <c r="F18" s="66"/>
      <c r="G18" s="66"/>
      <c r="H18" s="66"/>
      <c r="I18" s="66"/>
      <c r="J18" s="66"/>
      <c r="K18" s="66"/>
    </row>
    <row r="19" spans="2:11" x14ac:dyDescent="0.25">
      <c r="B19" s="62" t="s">
        <v>187</v>
      </c>
      <c r="C19" s="112">
        <v>0.61380341270678129</v>
      </c>
      <c r="D19" s="66"/>
      <c r="E19" s="66"/>
      <c r="F19" s="66">
        <f>58+24</f>
        <v>82</v>
      </c>
      <c r="G19" s="66"/>
      <c r="H19" s="66"/>
      <c r="I19" s="66"/>
      <c r="J19" s="110"/>
      <c r="K19" s="62"/>
    </row>
    <row r="20" spans="2:11" x14ac:dyDescent="0.25">
      <c r="B20" s="62" t="s">
        <v>188</v>
      </c>
      <c r="C20" s="66">
        <v>179.71</v>
      </c>
      <c r="D20" s="66"/>
      <c r="E20" s="66"/>
      <c r="F20" s="66">
        <f>F11/F19</f>
        <v>0.82914634146341459</v>
      </c>
      <c r="G20" s="66"/>
      <c r="H20" s="66"/>
      <c r="I20" s="66"/>
      <c r="J20" s="66"/>
      <c r="K20" s="62"/>
    </row>
    <row r="21" spans="2:11" x14ac:dyDescent="0.25">
      <c r="K21" s="106"/>
    </row>
    <row r="22" spans="2:11" x14ac:dyDescent="0.25">
      <c r="H22" s="107"/>
      <c r="I22" s="107"/>
      <c r="K22" s="106"/>
    </row>
    <row r="23" spans="2:11" x14ac:dyDescent="0.25">
      <c r="K23" s="106"/>
    </row>
    <row r="24" spans="2:11" x14ac:dyDescent="0.25">
      <c r="K24" s="106"/>
    </row>
    <row r="25" spans="2:11" x14ac:dyDescent="0.25">
      <c r="K25" s="106"/>
    </row>
    <row r="26" spans="2:11" x14ac:dyDescent="0.25">
      <c r="K26" s="106"/>
    </row>
    <row r="27" spans="2:11" x14ac:dyDescent="0.25">
      <c r="K27" s="106"/>
    </row>
    <row r="28" spans="2:11" ht="30" customHeight="1" x14ac:dyDescent="0.25">
      <c r="C28" s="195" t="s">
        <v>190</v>
      </c>
      <c r="D28" s="195"/>
      <c r="E28" s="195" t="s">
        <v>191</v>
      </c>
      <c r="F28" s="195"/>
      <c r="G28" s="195" t="s">
        <v>192</v>
      </c>
      <c r="H28" s="195"/>
      <c r="I28" s="108"/>
      <c r="K28" s="106"/>
    </row>
    <row r="29" spans="2:11" x14ac:dyDescent="0.25">
      <c r="C29" s="196">
        <f>C19</f>
        <v>0.61380341270678129</v>
      </c>
      <c r="D29" s="197"/>
      <c r="E29" s="198">
        <f>C18</f>
        <v>989.57999999999993</v>
      </c>
      <c r="F29" s="198"/>
      <c r="G29" s="198">
        <f>C18-C20</f>
        <v>809.86999999999989</v>
      </c>
      <c r="H29" s="198"/>
      <c r="I29" s="47"/>
      <c r="K29" s="106"/>
    </row>
    <row r="30" spans="2:11" x14ac:dyDescent="0.25">
      <c r="K30" s="106"/>
    </row>
    <row r="31" spans="2:11" ht="15.75" thickBot="1" x14ac:dyDescent="0.3">
      <c r="K31" s="106"/>
    </row>
    <row r="32" spans="2:11" ht="39" thickBot="1" x14ac:dyDescent="0.3">
      <c r="C32" s="114"/>
      <c r="D32" s="114" t="s">
        <v>193</v>
      </c>
      <c r="E32" s="114" t="s">
        <v>194</v>
      </c>
      <c r="F32" s="114" t="s">
        <v>78</v>
      </c>
      <c r="K32" s="106"/>
    </row>
    <row r="33" spans="3:11" ht="16.5" thickTop="1" thickBot="1" x14ac:dyDescent="0.3">
      <c r="C33" s="115" t="s">
        <v>139</v>
      </c>
      <c r="D33" s="134">
        <f>AVERAGE($C$2:$C$16)</f>
        <v>329.25599999999997</v>
      </c>
      <c r="E33" s="134">
        <f>MAX($C$2:$C$16)</f>
        <v>433.05</v>
      </c>
      <c r="F33" s="135">
        <f>INDEX($B$2:$B$16,MATCH(E33,$C$2:$C$16,0),1)</f>
        <v>46447</v>
      </c>
      <c r="K33" s="106"/>
    </row>
    <row r="34" spans="3:11" ht="39" thickBot="1" x14ac:dyDescent="0.3">
      <c r="C34" s="118" t="s">
        <v>5</v>
      </c>
      <c r="D34" s="136">
        <f>AVERAGE($D$2:$D$16)</f>
        <v>75.899999999999991</v>
      </c>
      <c r="E34" s="136">
        <f>MAX($D$2:$D$16)</f>
        <v>78.86</v>
      </c>
      <c r="F34" s="137">
        <f>INDEX($B$2:$B$16,MATCH(E34,$D$2:$D$16,0),1)</f>
        <v>46453</v>
      </c>
    </row>
    <row r="35" spans="3:11" ht="15.75" thickBot="1" x14ac:dyDescent="0.3">
      <c r="C35" s="121" t="s">
        <v>33</v>
      </c>
      <c r="D35" s="138">
        <f>AVERAGE($E$2:$E$16)</f>
        <v>118.55266666666667</v>
      </c>
      <c r="E35" s="138">
        <f>MAX($E$2:$E$16)</f>
        <v>134</v>
      </c>
      <c r="F35" s="139">
        <f>INDEX($B$2:$B$16,MATCH(E35,$E$2:$E$16,0),1)</f>
        <v>46447</v>
      </c>
    </row>
    <row r="36" spans="3:11" ht="15.75" thickBot="1" x14ac:dyDescent="0.3">
      <c r="C36" s="118" t="s">
        <v>7</v>
      </c>
      <c r="D36" s="136">
        <f>AVERAGE($G$2:$G$16)</f>
        <v>60.586666666666673</v>
      </c>
      <c r="E36" s="136">
        <f>MAX($G$2:$G$16)</f>
        <v>150</v>
      </c>
      <c r="F36" s="137">
        <f>INDEX($B$2:$B$16,MATCH(E36,$G$2:$G$16,0),1)</f>
        <v>46446</v>
      </c>
    </row>
    <row r="37" spans="3:11" ht="30.75" thickBot="1" x14ac:dyDescent="0.3">
      <c r="C37" s="145" t="s">
        <v>80</v>
      </c>
      <c r="D37" s="138">
        <f>AVERAGE($H$2:$H$16)</f>
        <v>57.711999999999996</v>
      </c>
      <c r="E37" s="138">
        <f>MAX($H$2:$H$16)</f>
        <v>85.63</v>
      </c>
      <c r="F37" s="139">
        <f>INDEX($B$2:$B$16,MATCH(E37,$H$2:$H$16,0),1)</f>
        <v>46448</v>
      </c>
    </row>
    <row r="38" spans="3:11" ht="61.5" thickTop="1" thickBot="1" x14ac:dyDescent="0.3">
      <c r="C38" s="144" t="s">
        <v>8</v>
      </c>
      <c r="D38" s="138">
        <f>AVERAGE($F$2:$F$16)</f>
        <v>16.502666666666666</v>
      </c>
      <c r="E38" s="138">
        <f>MAX($F$2:$F$16)</f>
        <v>67.989999999999995</v>
      </c>
      <c r="F38" s="139">
        <f>INDEX($B$2:$B$16,MATCH(E38,$F$2:$F$16,0),1)</f>
        <v>46448</v>
      </c>
    </row>
    <row r="47" spans="3:11" ht="42.75" customHeight="1" x14ac:dyDescent="0.25"/>
  </sheetData>
  <mergeCells count="6">
    <mergeCell ref="C28:D28"/>
    <mergeCell ref="E28:F28"/>
    <mergeCell ref="G28:H28"/>
    <mergeCell ref="C29:D29"/>
    <mergeCell ref="E29:F29"/>
    <mergeCell ref="G29:H29"/>
  </mergeCells>
  <pageMargins left="0.7" right="0.7" top="0.75" bottom="0.75" header="0.3" footer="0.3"/>
  <headerFooter>
    <oddFooter>&amp;L_x000D_&amp;1#&amp;"Aptos"&amp;10&amp;K000000 National Gas | Business Use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C73E0-61AB-4078-BE12-A00B6B4C583E}">
  <sheetPr codeName="Sheet24"/>
  <dimension ref="A1:N47"/>
  <sheetViews>
    <sheetView workbookViewId="0">
      <selection activeCell="M5" sqref="M5"/>
    </sheetView>
  </sheetViews>
  <sheetFormatPr defaultColWidth="9.140625" defaultRowHeight="15" x14ac:dyDescent="0.25"/>
  <cols>
    <col min="1" max="1" width="9.140625" style="46"/>
    <col min="2" max="2" width="15.42578125" style="46" customWidth="1"/>
    <col min="3" max="3" width="12.7109375" style="46" customWidth="1"/>
    <col min="4" max="4" width="10.7109375" style="46" customWidth="1"/>
    <col min="5" max="5" width="10.5703125" style="46" customWidth="1"/>
    <col min="6" max="7" width="9.140625" style="46"/>
    <col min="8" max="8" width="12.5703125" style="46" bestFit="1" customWidth="1"/>
    <col min="9" max="9" width="12.5703125" style="46" customWidth="1"/>
    <col min="10" max="10" width="9.140625" style="46"/>
    <col min="11" max="11" width="11.85546875" style="46" customWidth="1"/>
    <col min="12" max="16384" width="9.140625" style="46"/>
  </cols>
  <sheetData>
    <row r="1" spans="1:14" x14ac:dyDescent="0.25">
      <c r="A1" s="43" t="str">
        <f>HYPERLINK("#'Contents'!A1","Content Page")</f>
        <v>Content Page</v>
      </c>
      <c r="B1" s="66" t="s">
        <v>182</v>
      </c>
      <c r="C1" s="66" t="s">
        <v>139</v>
      </c>
      <c r="D1" s="66" t="s">
        <v>32</v>
      </c>
      <c r="E1" s="66" t="s">
        <v>33</v>
      </c>
      <c r="F1" s="66" t="s">
        <v>8</v>
      </c>
      <c r="G1" s="66" t="s">
        <v>7</v>
      </c>
      <c r="H1" s="66" t="s">
        <v>80</v>
      </c>
      <c r="I1" s="66" t="s">
        <v>183</v>
      </c>
      <c r="J1" s="66" t="s">
        <v>184</v>
      </c>
      <c r="K1" s="66" t="s">
        <v>185</v>
      </c>
      <c r="L1" s="66"/>
    </row>
    <row r="2" spans="1:14" x14ac:dyDescent="0.25">
      <c r="B2" s="140">
        <v>46439</v>
      </c>
      <c r="C2" s="66">
        <v>282.86</v>
      </c>
      <c r="D2" s="66">
        <v>73.88</v>
      </c>
      <c r="E2" s="66">
        <v>81.83</v>
      </c>
      <c r="F2" s="66">
        <v>0</v>
      </c>
      <c r="G2" s="66">
        <v>95</v>
      </c>
      <c r="H2" s="66">
        <v>32.14</v>
      </c>
      <c r="I2" s="66">
        <v>0</v>
      </c>
      <c r="J2" s="66">
        <v>0</v>
      </c>
      <c r="K2" s="110">
        <v>0.91179792586507846</v>
      </c>
      <c r="L2" s="66"/>
      <c r="N2" s="66" t="s">
        <v>206</v>
      </c>
    </row>
    <row r="3" spans="1:14" x14ac:dyDescent="0.25">
      <c r="B3" s="140">
        <v>46440</v>
      </c>
      <c r="C3" s="66">
        <v>309.51</v>
      </c>
      <c r="D3" s="66">
        <v>74.12</v>
      </c>
      <c r="E3" s="66">
        <v>102.38</v>
      </c>
      <c r="F3" s="66">
        <v>0</v>
      </c>
      <c r="G3" s="66">
        <v>95</v>
      </c>
      <c r="H3" s="66">
        <v>38.01</v>
      </c>
      <c r="I3" s="66">
        <v>0</v>
      </c>
      <c r="J3" s="66">
        <v>0</v>
      </c>
      <c r="K3" s="110">
        <v>0.91025772666598215</v>
      </c>
      <c r="L3" s="66"/>
    </row>
    <row r="4" spans="1:14" x14ac:dyDescent="0.25">
      <c r="B4" s="140">
        <v>46441</v>
      </c>
      <c r="C4" s="66">
        <v>293.77</v>
      </c>
      <c r="D4" s="66">
        <v>72.09</v>
      </c>
      <c r="E4" s="66">
        <v>91.95</v>
      </c>
      <c r="F4" s="66">
        <v>0</v>
      </c>
      <c r="G4" s="66">
        <v>95</v>
      </c>
      <c r="H4" s="66">
        <v>34.729999999999997</v>
      </c>
      <c r="I4" s="66">
        <v>0</v>
      </c>
      <c r="J4" s="66">
        <v>0</v>
      </c>
      <c r="K4" s="110">
        <v>0.91025772666598215</v>
      </c>
      <c r="L4" s="66"/>
    </row>
    <row r="5" spans="1:14" x14ac:dyDescent="0.25">
      <c r="B5" s="140">
        <v>46442</v>
      </c>
      <c r="C5" s="66">
        <v>291.47000000000003</v>
      </c>
      <c r="D5" s="66">
        <v>72.61</v>
      </c>
      <c r="E5" s="66">
        <v>92.94</v>
      </c>
      <c r="F5" s="66">
        <v>0</v>
      </c>
      <c r="G5" s="66">
        <v>95</v>
      </c>
      <c r="H5" s="66">
        <v>30.92</v>
      </c>
      <c r="I5" s="66">
        <v>0</v>
      </c>
      <c r="J5" s="66">
        <v>0</v>
      </c>
      <c r="K5" s="110">
        <v>0.85686415443063968</v>
      </c>
      <c r="L5" s="66"/>
    </row>
    <row r="6" spans="1:14" x14ac:dyDescent="0.25">
      <c r="B6" s="140">
        <v>46443</v>
      </c>
      <c r="C6" s="66">
        <v>300.02999999999997</v>
      </c>
      <c r="D6" s="66">
        <v>74.42</v>
      </c>
      <c r="E6" s="66">
        <v>98.78</v>
      </c>
      <c r="F6" s="66">
        <v>0</v>
      </c>
      <c r="G6" s="66">
        <v>95</v>
      </c>
      <c r="H6" s="66">
        <v>31.83</v>
      </c>
      <c r="I6" s="66">
        <v>0</v>
      </c>
      <c r="J6" s="66">
        <v>0</v>
      </c>
      <c r="K6" s="110">
        <v>0.81733237498716493</v>
      </c>
      <c r="L6" s="66"/>
    </row>
    <row r="7" spans="1:14" s="105" customFormat="1" x14ac:dyDescent="0.25">
      <c r="A7" s="46"/>
      <c r="B7" s="140">
        <v>46444</v>
      </c>
      <c r="C7" s="66">
        <v>373.53</v>
      </c>
      <c r="D7" s="66">
        <v>78.12</v>
      </c>
      <c r="E7" s="66">
        <v>105</v>
      </c>
      <c r="F7" s="66">
        <v>0</v>
      </c>
      <c r="G7" s="66">
        <v>149.85</v>
      </c>
      <c r="H7" s="66">
        <v>40.549999999999997</v>
      </c>
      <c r="I7" s="66">
        <v>0</v>
      </c>
      <c r="J7" s="66">
        <v>0</v>
      </c>
      <c r="K7" s="110">
        <v>0.75007700995995474</v>
      </c>
      <c r="L7" s="66"/>
      <c r="M7" s="46"/>
      <c r="N7" s="46"/>
    </row>
    <row r="8" spans="1:14" x14ac:dyDescent="0.25">
      <c r="B8" s="140">
        <v>46445</v>
      </c>
      <c r="C8" s="66">
        <v>381.33</v>
      </c>
      <c r="D8" s="66">
        <v>77.56</v>
      </c>
      <c r="E8" s="66">
        <v>108.37</v>
      </c>
      <c r="F8" s="66">
        <v>0</v>
      </c>
      <c r="G8" s="66">
        <v>150</v>
      </c>
      <c r="H8" s="66">
        <v>45.4</v>
      </c>
      <c r="I8" s="66">
        <v>0</v>
      </c>
      <c r="J8" s="66">
        <v>0</v>
      </c>
      <c r="K8" s="110">
        <v>0.48998870520587329</v>
      </c>
      <c r="L8" s="66"/>
    </row>
    <row r="9" spans="1:14" x14ac:dyDescent="0.25">
      <c r="B9" s="140">
        <v>46446</v>
      </c>
      <c r="C9" s="66">
        <v>417.43</v>
      </c>
      <c r="D9" s="66">
        <v>78.67</v>
      </c>
      <c r="E9" s="66">
        <v>134</v>
      </c>
      <c r="F9" s="66">
        <v>26.8</v>
      </c>
      <c r="G9" s="66">
        <v>150</v>
      </c>
      <c r="H9" s="66">
        <v>27.95</v>
      </c>
      <c r="I9" s="66">
        <v>0</v>
      </c>
      <c r="J9" s="66">
        <v>0</v>
      </c>
      <c r="K9" s="110">
        <v>0.42252798028545024</v>
      </c>
      <c r="L9" s="66"/>
    </row>
    <row r="10" spans="1:14" x14ac:dyDescent="0.25">
      <c r="B10" s="140">
        <v>46447</v>
      </c>
      <c r="C10" s="66">
        <v>433.05</v>
      </c>
      <c r="D10" s="66">
        <v>78.010000000000005</v>
      </c>
      <c r="E10" s="66">
        <v>134</v>
      </c>
      <c r="F10" s="66">
        <v>45.72</v>
      </c>
      <c r="G10" s="66">
        <v>150</v>
      </c>
      <c r="H10" s="66">
        <v>25.33</v>
      </c>
      <c r="I10" s="66">
        <v>0</v>
      </c>
      <c r="J10" s="66">
        <v>0</v>
      </c>
      <c r="K10" s="110">
        <v>0.19837765684361844</v>
      </c>
      <c r="L10" s="66"/>
    </row>
    <row r="11" spans="1:14" x14ac:dyDescent="0.25">
      <c r="B11" s="140">
        <v>46448</v>
      </c>
      <c r="C11" s="66">
        <v>378.62</v>
      </c>
      <c r="D11" s="66">
        <v>76</v>
      </c>
      <c r="E11" s="66">
        <v>134</v>
      </c>
      <c r="F11" s="66">
        <v>6.22</v>
      </c>
      <c r="G11" s="66">
        <v>150</v>
      </c>
      <c r="H11" s="66">
        <v>12.4</v>
      </c>
      <c r="I11" s="66">
        <v>0</v>
      </c>
      <c r="J11" s="66">
        <v>0</v>
      </c>
      <c r="K11" s="110">
        <v>0.19683745764452204</v>
      </c>
      <c r="L11" s="66"/>
    </row>
    <row r="12" spans="1:14" x14ac:dyDescent="0.25">
      <c r="B12" s="140">
        <v>46449</v>
      </c>
      <c r="C12" s="66">
        <v>332.14</v>
      </c>
      <c r="D12" s="66">
        <v>75.349999999999994</v>
      </c>
      <c r="E12" s="66">
        <v>114.34</v>
      </c>
      <c r="F12" s="66">
        <v>-15</v>
      </c>
      <c r="G12" s="66">
        <v>150</v>
      </c>
      <c r="H12" s="66">
        <v>7.45</v>
      </c>
      <c r="I12" s="66">
        <v>0</v>
      </c>
      <c r="J12" s="66">
        <v>0</v>
      </c>
      <c r="K12" s="110">
        <v>0.14909128247253312</v>
      </c>
      <c r="L12" s="66"/>
    </row>
    <row r="13" spans="1:14" x14ac:dyDescent="0.25">
      <c r="B13" s="140">
        <v>46450</v>
      </c>
      <c r="C13" s="66">
        <v>310.49</v>
      </c>
      <c r="D13" s="66">
        <v>73.59</v>
      </c>
      <c r="E13" s="66">
        <v>105</v>
      </c>
      <c r="F13" s="66">
        <v>-15</v>
      </c>
      <c r="G13" s="66">
        <v>144.87</v>
      </c>
      <c r="H13" s="66">
        <v>2.0299999999999998</v>
      </c>
      <c r="I13" s="66">
        <v>0</v>
      </c>
      <c r="J13" s="66">
        <v>0</v>
      </c>
      <c r="K13" s="110">
        <v>0.14826984289968168</v>
      </c>
      <c r="L13" s="66"/>
    </row>
    <row r="14" spans="1:14" x14ac:dyDescent="0.25">
      <c r="B14" s="140">
        <v>46451</v>
      </c>
      <c r="C14" s="66">
        <v>290.75</v>
      </c>
      <c r="D14" s="66">
        <v>76.64</v>
      </c>
      <c r="E14" s="66">
        <v>105</v>
      </c>
      <c r="F14" s="66">
        <v>-15</v>
      </c>
      <c r="G14" s="66">
        <v>122.22</v>
      </c>
      <c r="H14" s="66">
        <v>1.89</v>
      </c>
      <c r="I14" s="66">
        <v>0</v>
      </c>
      <c r="J14" s="66">
        <v>0</v>
      </c>
      <c r="K14" s="110">
        <v>0.14826984289968168</v>
      </c>
      <c r="L14" s="66"/>
    </row>
    <row r="15" spans="1:14" x14ac:dyDescent="0.25">
      <c r="B15" s="140">
        <v>46452</v>
      </c>
      <c r="C15" s="66">
        <v>272.39999999999998</v>
      </c>
      <c r="D15" s="66">
        <v>78.58</v>
      </c>
      <c r="E15" s="66">
        <v>105</v>
      </c>
      <c r="F15" s="66">
        <v>-15</v>
      </c>
      <c r="G15" s="66">
        <v>102.83</v>
      </c>
      <c r="H15" s="66">
        <v>1</v>
      </c>
      <c r="I15" s="66">
        <v>0</v>
      </c>
      <c r="J15" s="66">
        <v>0</v>
      </c>
      <c r="K15" s="110">
        <v>0.14755108327343669</v>
      </c>
      <c r="L15" s="66"/>
    </row>
    <row r="16" spans="1:14" x14ac:dyDescent="0.25">
      <c r="B16" s="140">
        <v>46453</v>
      </c>
      <c r="C16" s="66">
        <v>271.45999999999998</v>
      </c>
      <c r="D16" s="66">
        <v>78.86</v>
      </c>
      <c r="E16" s="66">
        <v>105</v>
      </c>
      <c r="F16" s="66">
        <v>-15</v>
      </c>
      <c r="G16" s="66">
        <v>101.94</v>
      </c>
      <c r="H16" s="66">
        <v>0.67</v>
      </c>
      <c r="I16" s="66">
        <v>0</v>
      </c>
      <c r="J16" s="66">
        <v>0</v>
      </c>
      <c r="K16" s="110">
        <v>0.14755108327343669</v>
      </c>
      <c r="L16" s="66"/>
    </row>
    <row r="17" spans="2:12" x14ac:dyDescent="0.25">
      <c r="B17" s="62"/>
      <c r="C17" s="66"/>
      <c r="D17" s="66"/>
      <c r="E17" s="66"/>
      <c r="F17" s="66"/>
      <c r="G17" s="66"/>
      <c r="H17" s="66"/>
      <c r="I17" s="66"/>
      <c r="J17" s="66"/>
      <c r="K17" s="66"/>
      <c r="L17" s="66"/>
    </row>
    <row r="18" spans="2:12" x14ac:dyDescent="0.25">
      <c r="B18" s="66" t="s">
        <v>186</v>
      </c>
      <c r="C18" s="66">
        <v>401.56</v>
      </c>
      <c r="D18" s="66"/>
      <c r="E18" s="66"/>
      <c r="F18" s="66"/>
      <c r="G18" s="66"/>
      <c r="H18" s="66"/>
      <c r="I18" s="66"/>
      <c r="J18" s="66"/>
      <c r="K18" s="66"/>
      <c r="L18" s="66"/>
    </row>
    <row r="19" spans="2:12" x14ac:dyDescent="0.25">
      <c r="B19" s="62" t="s">
        <v>187</v>
      </c>
      <c r="C19" s="112">
        <v>0.24907425211355841</v>
      </c>
      <c r="D19" s="66"/>
      <c r="E19" s="66"/>
      <c r="F19" s="66"/>
      <c r="G19" s="66"/>
      <c r="H19" s="66"/>
      <c r="I19" s="66"/>
      <c r="J19" s="110"/>
      <c r="K19" s="62"/>
      <c r="L19" s="66"/>
    </row>
    <row r="20" spans="2:12" x14ac:dyDescent="0.25">
      <c r="B20" s="62" t="s">
        <v>188</v>
      </c>
      <c r="C20" s="66">
        <v>101.41</v>
      </c>
      <c r="D20" s="66"/>
      <c r="E20" s="66"/>
      <c r="F20" s="66"/>
      <c r="G20" s="66"/>
      <c r="H20" s="66"/>
      <c r="I20" s="66"/>
      <c r="J20" s="66"/>
      <c r="K20" s="62"/>
      <c r="L20" s="66"/>
    </row>
    <row r="21" spans="2:12" x14ac:dyDescent="0.25">
      <c r="B21" s="66"/>
      <c r="C21" s="66"/>
      <c r="D21" s="66"/>
      <c r="E21" s="66" t="s">
        <v>195</v>
      </c>
      <c r="F21" s="66"/>
      <c r="G21" s="66"/>
      <c r="H21" s="66"/>
      <c r="I21" s="66"/>
      <c r="J21" s="66"/>
      <c r="K21" s="62"/>
      <c r="L21" s="66"/>
    </row>
    <row r="22" spans="2:12" x14ac:dyDescent="0.25">
      <c r="B22" s="66"/>
      <c r="C22" s="66"/>
      <c r="D22" s="66"/>
      <c r="E22" s="66">
        <v>58</v>
      </c>
      <c r="F22" s="110">
        <f>F10/E22</f>
        <v>0.78827586206896549</v>
      </c>
      <c r="G22" s="66"/>
      <c r="H22" s="110"/>
      <c r="I22" s="110"/>
      <c r="J22" s="66"/>
      <c r="K22" s="62"/>
      <c r="L22" s="66"/>
    </row>
    <row r="23" spans="2:12" x14ac:dyDescent="0.25">
      <c r="B23" s="66"/>
      <c r="C23" s="66"/>
      <c r="D23" s="66"/>
      <c r="E23" s="66">
        <f>E22+24</f>
        <v>82</v>
      </c>
      <c r="F23" s="110">
        <f>F10/E23</f>
        <v>0.55756097560975604</v>
      </c>
      <c r="G23" s="66"/>
      <c r="H23" s="66"/>
      <c r="I23" s="66"/>
      <c r="J23" s="66"/>
      <c r="K23" s="62"/>
      <c r="L23" s="66"/>
    </row>
    <row r="24" spans="2:12" x14ac:dyDescent="0.25">
      <c r="B24" s="66"/>
      <c r="C24" s="66"/>
      <c r="D24" s="66"/>
      <c r="E24" s="66"/>
      <c r="F24" s="66"/>
      <c r="G24" s="66"/>
      <c r="H24" s="66"/>
      <c r="I24" s="66"/>
      <c r="J24" s="66"/>
      <c r="K24" s="62"/>
      <c r="L24" s="66"/>
    </row>
    <row r="25" spans="2:12" x14ac:dyDescent="0.25">
      <c r="B25" s="66"/>
      <c r="C25" s="66"/>
      <c r="D25" s="66"/>
      <c r="E25" s="66"/>
      <c r="F25" s="66"/>
      <c r="G25" s="66"/>
      <c r="H25" s="66"/>
      <c r="I25" s="66"/>
      <c r="J25" s="66"/>
      <c r="K25" s="62"/>
      <c r="L25" s="66"/>
    </row>
    <row r="26" spans="2:12" x14ac:dyDescent="0.25">
      <c r="B26" s="66"/>
      <c r="C26" s="66"/>
      <c r="D26" s="66"/>
      <c r="E26" s="66"/>
      <c r="F26" s="66"/>
      <c r="G26" s="66"/>
      <c r="H26" s="66"/>
      <c r="I26" s="66"/>
      <c r="J26" s="66"/>
      <c r="K26" s="62"/>
      <c r="L26" s="66"/>
    </row>
    <row r="27" spans="2:12" x14ac:dyDescent="0.25">
      <c r="B27" s="66"/>
      <c r="C27" s="66"/>
      <c r="D27" s="66"/>
      <c r="E27" s="66"/>
      <c r="F27" s="66"/>
      <c r="G27" s="66"/>
      <c r="H27" s="66"/>
      <c r="I27" s="66"/>
      <c r="J27" s="66"/>
      <c r="K27" s="62"/>
      <c r="L27" s="66"/>
    </row>
    <row r="28" spans="2:12" ht="30" customHeight="1" x14ac:dyDescent="0.25">
      <c r="B28" s="66"/>
      <c r="C28" s="195" t="s">
        <v>190</v>
      </c>
      <c r="D28" s="195"/>
      <c r="E28" s="195" t="s">
        <v>191</v>
      </c>
      <c r="F28" s="195"/>
      <c r="G28" s="195" t="s">
        <v>192</v>
      </c>
      <c r="H28" s="195"/>
      <c r="I28"/>
      <c r="J28" s="66"/>
      <c r="K28" s="62"/>
      <c r="L28" s="66"/>
    </row>
    <row r="29" spans="2:12" x14ac:dyDescent="0.25">
      <c r="B29" s="66"/>
      <c r="C29" s="196">
        <f>C19</f>
        <v>0.24907425211355841</v>
      </c>
      <c r="D29" s="197"/>
      <c r="E29" s="198">
        <f>C18</f>
        <v>401.56</v>
      </c>
      <c r="F29" s="198"/>
      <c r="G29" s="198">
        <f>C18-C20</f>
        <v>300.14999999999998</v>
      </c>
      <c r="H29" s="198"/>
      <c r="I29" s="68"/>
      <c r="J29" s="66"/>
      <c r="K29" s="62"/>
      <c r="L29" s="66"/>
    </row>
    <row r="30" spans="2:12" x14ac:dyDescent="0.25">
      <c r="B30" s="66"/>
      <c r="C30" s="66"/>
      <c r="D30" s="66"/>
      <c r="E30" s="66"/>
      <c r="F30" s="66"/>
      <c r="G30" s="66"/>
      <c r="H30" s="66"/>
      <c r="I30" s="66"/>
      <c r="J30" s="66"/>
      <c r="K30" s="62"/>
      <c r="L30" s="66"/>
    </row>
    <row r="31" spans="2:12" ht="15.75" thickBot="1" x14ac:dyDescent="0.3">
      <c r="B31" s="66"/>
      <c r="C31" s="66"/>
      <c r="D31" s="66"/>
      <c r="E31" s="66"/>
      <c r="F31" s="66"/>
      <c r="G31" s="66"/>
      <c r="H31" s="66"/>
      <c r="I31" s="66"/>
      <c r="J31" s="66"/>
      <c r="K31" s="62"/>
      <c r="L31" s="66"/>
    </row>
    <row r="32" spans="2:12" ht="39" thickBot="1" x14ac:dyDescent="0.3">
      <c r="B32" s="66"/>
      <c r="C32" s="114"/>
      <c r="D32" s="114" t="s">
        <v>193</v>
      </c>
      <c r="E32" s="114" t="s">
        <v>194</v>
      </c>
      <c r="F32" s="114" t="s">
        <v>78</v>
      </c>
      <c r="G32" s="66"/>
      <c r="H32" s="66"/>
      <c r="I32" s="66"/>
      <c r="J32" s="66"/>
      <c r="K32" s="62"/>
      <c r="L32" s="66"/>
    </row>
    <row r="33" spans="2:12" ht="16.5" thickTop="1" thickBot="1" x14ac:dyDescent="0.3">
      <c r="B33" s="66"/>
      <c r="C33" s="115" t="s">
        <v>139</v>
      </c>
      <c r="D33" s="116">
        <f>AVERAGE($C$2:$C$16)</f>
        <v>329.25599999999997</v>
      </c>
      <c r="E33" s="116">
        <f>MAX($C$2:$C$16)</f>
        <v>433.05</v>
      </c>
      <c r="F33" s="117">
        <f>INDEX($B$2:$B$16,MATCH(E33,$C$2:$C$16,0),1)</f>
        <v>46447</v>
      </c>
      <c r="G33" s="66"/>
      <c r="H33" s="66"/>
      <c r="I33" s="66"/>
      <c r="J33" s="66"/>
      <c r="K33" s="62"/>
      <c r="L33" s="66"/>
    </row>
    <row r="34" spans="2:12" ht="39" thickBot="1" x14ac:dyDescent="0.3">
      <c r="B34" s="66"/>
      <c r="C34" s="118" t="s">
        <v>5</v>
      </c>
      <c r="D34" s="119">
        <f>AVERAGE($D$2:$D$16)</f>
        <v>75.899999999999991</v>
      </c>
      <c r="E34" s="119">
        <f>MAX($D$2:$D$16)</f>
        <v>78.86</v>
      </c>
      <c r="F34" s="120">
        <f>INDEX($B$2:$B$16,MATCH(E34,$D$2:$D$16,0),1)</f>
        <v>46453</v>
      </c>
      <c r="G34" s="66"/>
      <c r="H34" s="66"/>
      <c r="I34" s="66"/>
      <c r="J34" s="66"/>
      <c r="K34" s="66"/>
      <c r="L34" s="66"/>
    </row>
    <row r="35" spans="2:12" ht="15.75" thickBot="1" x14ac:dyDescent="0.3">
      <c r="B35" s="66"/>
      <c r="C35" s="121" t="s">
        <v>33</v>
      </c>
      <c r="D35" s="122">
        <f>AVERAGE($E$2:$E$16)</f>
        <v>107.83933333333333</v>
      </c>
      <c r="E35" s="122">
        <f>MAX($E$2:$E$16)</f>
        <v>134</v>
      </c>
      <c r="F35" s="123">
        <f>INDEX($B$2:$B$16,MATCH(E35,$E$2:$E$16,0),1)</f>
        <v>46446</v>
      </c>
      <c r="G35" s="66"/>
      <c r="H35" s="66"/>
      <c r="I35" s="66"/>
      <c r="J35" s="66"/>
      <c r="K35" s="66"/>
      <c r="L35" s="66"/>
    </row>
    <row r="36" spans="2:12" ht="15.75" thickBot="1" x14ac:dyDescent="0.3">
      <c r="B36" s="66"/>
      <c r="C36" s="118" t="s">
        <v>7</v>
      </c>
      <c r="D36" s="119">
        <f>AVERAGE($G$2:$G$16)</f>
        <v>123.11399999999999</v>
      </c>
      <c r="E36" s="119">
        <f>MAX($G$2:$G$16)</f>
        <v>150</v>
      </c>
      <c r="F36" s="120">
        <f>INDEX($B$2:$B$16,MATCH(E36,$G$2:$G$16,0),1)</f>
        <v>46445</v>
      </c>
      <c r="G36" s="66"/>
      <c r="H36" s="66"/>
      <c r="I36" s="66"/>
      <c r="J36" s="66"/>
      <c r="K36" s="66"/>
      <c r="L36" s="66"/>
    </row>
    <row r="37" spans="2:12" ht="30.75" thickBot="1" x14ac:dyDescent="0.3">
      <c r="B37" s="66"/>
      <c r="C37" s="145" t="s">
        <v>80</v>
      </c>
      <c r="D37" s="122">
        <f>AVERAGE($H$2:$H$16)</f>
        <v>22.153333333333329</v>
      </c>
      <c r="E37" s="122">
        <f>MAX($H$2:$H$16)</f>
        <v>45.4</v>
      </c>
      <c r="F37" s="123">
        <f>INDEX($B$2:$B$16,MATCH(E37,$H$2:$H$16,0),1)</f>
        <v>46445</v>
      </c>
      <c r="G37" s="66"/>
      <c r="H37" s="66"/>
      <c r="I37" s="66"/>
      <c r="J37" s="66"/>
      <c r="K37" s="66"/>
      <c r="L37" s="66"/>
    </row>
    <row r="38" spans="2:12" ht="61.5" thickTop="1" thickBot="1" x14ac:dyDescent="0.3">
      <c r="B38" s="66"/>
      <c r="C38" s="144" t="s">
        <v>8</v>
      </c>
      <c r="D38" s="122">
        <f>AVERAGE($F$2:$F$16)</f>
        <v>0.24933333333333299</v>
      </c>
      <c r="E38" s="122">
        <f>MAX($F$2:$F$16)</f>
        <v>45.72</v>
      </c>
      <c r="F38" s="123">
        <f>INDEX($B$2:$B$16,MATCH(E38,$F$2:$F$16,0),1)</f>
        <v>46447</v>
      </c>
      <c r="G38" s="66"/>
      <c r="H38" s="66"/>
      <c r="I38" s="66"/>
      <c r="J38" s="66"/>
      <c r="K38" s="66"/>
      <c r="L38" s="66"/>
    </row>
    <row r="39" spans="2:12" x14ac:dyDescent="0.25"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</row>
    <row r="47" spans="2:12" ht="42.75" customHeight="1" x14ac:dyDescent="0.25"/>
  </sheetData>
  <mergeCells count="6">
    <mergeCell ref="C28:D28"/>
    <mergeCell ref="E28:F28"/>
    <mergeCell ref="G28:H28"/>
    <mergeCell ref="C29:D29"/>
    <mergeCell ref="E29:F29"/>
    <mergeCell ref="G29:H29"/>
  </mergeCells>
  <pageMargins left="0.7" right="0.7" top="0.75" bottom="0.75" header="0.3" footer="0.3"/>
  <headerFooter>
    <oddFooter>&amp;L_x000D_&amp;1#&amp;"Aptos"&amp;10&amp;K000000 National Gas | Business Use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ec58a67f-860c-42e7-8d9a-5dcd7271bbbf">
      <Terms xmlns="http://schemas.microsoft.com/office/infopath/2007/PartnerControls"/>
    </lcf76f155ced4ddcb4097134ff3c332f>
    <TaxCatchAll xmlns="9b04f8ca-3219-4297-b738-f3937c120e90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3F37798E58564D8951EF8ADDC55C64" ma:contentTypeVersion="7" ma:contentTypeDescription="Create a new document." ma:contentTypeScope="" ma:versionID="d9f86daa22ee1d8886d754334438d05f">
  <xsd:schema xmlns:xsd="http://www.w3.org/2001/XMLSchema" xmlns:xs="http://www.w3.org/2001/XMLSchema" xmlns:p="http://schemas.microsoft.com/office/2006/metadata/properties" xmlns:ns1="http://schemas.microsoft.com/sharepoint/v3" xmlns:ns2="631ab094-b658-40eb-b09a-e81eb4609a21" xmlns:ns3="39801251-e03a-4e20-805c-75b062d5d8c6" xmlns:ns4="ec58a67f-860c-42e7-8d9a-5dcd7271bbbf" xmlns:ns5="9b04f8ca-3219-4297-b738-f3937c120e90" targetNamespace="http://schemas.microsoft.com/office/2006/metadata/properties" ma:root="true" ma:fieldsID="eb594d25c4266946264704d1ecc97c2e" ns1:_="" ns2:_="" ns3:_="" ns4:_="" ns5:_="">
    <xsd:import namespace="http://schemas.microsoft.com/sharepoint/v3"/>
    <xsd:import namespace="631ab094-b658-40eb-b09a-e81eb4609a21"/>
    <xsd:import namespace="39801251-e03a-4e20-805c-75b062d5d8c6"/>
    <xsd:import namespace="ec58a67f-860c-42e7-8d9a-5dcd7271bbbf"/>
    <xsd:import namespace="9b04f8ca-3219-4297-b738-f3937c120e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4:lcf76f155ced4ddcb4097134ff3c332f" minOccurs="0"/>
                <xsd:element ref="ns5:TaxCatchAll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1ab094-b658-40eb-b09a-e81eb4609a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801251-e03a-4e20-805c-75b062d5d8c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58a67f-860c-42e7-8d9a-5dcd7271bbb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642f061d-5722-4abc-a673-2ff89f83de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4f8ca-3219-4297-b738-f3937c120e90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9a338c1b-4a19-48ba-9ca0-3f87939c657f}" ma:internalName="TaxCatchAll" ma:showField="CatchAllData" ma:web="9b04f8ca-3219-4297-b738-f3937c120e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1EF14F-491F-4021-86D3-D412F7B0A6D1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ec58a67f-860c-42e7-8d9a-5dcd7271bbbf"/>
    <ds:schemaRef ds:uri="http://schemas.openxmlformats.org/package/2006/metadata/core-properties"/>
    <ds:schemaRef ds:uri="9b04f8ca-3219-4297-b738-f3937c120e90"/>
    <ds:schemaRef ds:uri="http://purl.org/dc/dcmitype/"/>
    <ds:schemaRef ds:uri="http://www.w3.org/XML/1998/namespace"/>
    <ds:schemaRef ds:uri="39801251-e03a-4e20-805c-75b062d5d8c6"/>
    <ds:schemaRef ds:uri="http://purl.org/dc/terms/"/>
    <ds:schemaRef ds:uri="631ab094-b658-40eb-b09a-e81eb4609a21"/>
    <ds:schemaRef ds:uri="http://schemas.microsoft.com/sharepoint/v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2C60A79-BE19-401E-93B7-13B53927C1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31ab094-b658-40eb-b09a-e81eb4609a21"/>
    <ds:schemaRef ds:uri="39801251-e03a-4e20-805c-75b062d5d8c6"/>
    <ds:schemaRef ds:uri="ec58a67f-860c-42e7-8d9a-5dcd7271bbbf"/>
    <ds:schemaRef ds:uri="9b04f8ca-3219-4297-b738-f3937c120e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B184E1-8A70-400B-BE7C-F8F17A78852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e6ff3ee-a1d4-43ad-9de7-86168a284652}" enabled="1" method="Privileged" siteId="{b5d83618-97ea-48ec-b0be-8d4a7d67832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Contents</vt:lpstr>
      <vt:lpstr>Key stats chart</vt:lpstr>
      <vt:lpstr>Gas demand fig 1 &amp; tab 1</vt:lpstr>
      <vt:lpstr>Gas supply fig 2 &amp; tab 2</vt:lpstr>
      <vt:lpstr>Peak 1-in-20 fig 3 &amp; tab 3</vt:lpstr>
      <vt:lpstr>Supply capability fig 4 &amp; tab 4</vt:lpstr>
      <vt:lpstr>Supply margins tab 5 &amp; fig 5</vt:lpstr>
      <vt:lpstr>GB StorageStock fig 6 </vt:lpstr>
      <vt:lpstr>Cold Snaps Stocks fig 7</vt:lpstr>
      <vt:lpstr>Peak elec gen fig 8 &amp; tab 6</vt:lpstr>
      <vt:lpstr>Peak gas demand for power fig 9</vt:lpstr>
      <vt:lpstr>UKCS fields tab 7</vt:lpstr>
      <vt:lpstr>Map terminals Fig 10</vt:lpstr>
      <vt:lpstr>GB delivered LNG fig 11</vt:lpstr>
      <vt:lpstr>LNG liquefaction cap Fig 12</vt:lpstr>
      <vt:lpstr>NPB-TFF fig 13</vt:lpstr>
      <vt:lpstr>EUStorage Stocks fig 14 &amp; tab 8</vt:lpstr>
      <vt:lpstr>Scenario 1 fig 15 tab 9-11</vt:lpstr>
      <vt:lpstr>Scenario 2 fig 16 tab 12-14</vt:lpstr>
      <vt:lpstr>Scenario 3 fig 17 tab 15-16</vt:lpstr>
      <vt:lpstr>Sensitivities figure 18</vt:lpstr>
      <vt:lpstr>Sensitivities figure 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Habeeb Lanlokun</dc:creator>
  <cp:lastModifiedBy>Chris Thompson</cp:lastModifiedBy>
  <dcterms:created xsi:type="dcterms:W3CDTF">2026-07-09T10:11:31Z</dcterms:created>
  <dcterms:modified xsi:type="dcterms:W3CDTF">2026-10-26T13:00:26Z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0x010100DD3F37798E58564D8951EF8ADDC55C64</vt:lpwstr>
  </property>
  <property fmtid="{D5CDD505-2E9C-101B-9397-08002B2CF9AE}" pid="3" name="MediaServiceImageTags">
    <vt:lpwstr/>
  </property>
</Properties>
</file>